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2.168.193.67\server\EKVOIA CAPITAL\PROJEKTY\Športová hala OLYMPIA\CP\nové\"/>
    </mc:Choice>
  </mc:AlternateContent>
  <xr:revisionPtr revIDLastSave="0" documentId="13_ncr:1_{B98F3A91-96DD-40D3-ADB3-559A3FBF1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ácia stavby" sheetId="1" r:id="rId1"/>
    <sheet name="ARCH - Architektúra - sta..." sheetId="2" r:id="rId2"/>
    <sheet name="EL1 - Elektroinštalácia" sheetId="3" r:id="rId3"/>
    <sheet name="EL2 - Bleskozvod + Uzemnenie" sheetId="4" r:id="rId4"/>
    <sheet name="EL3 - Svietidlá" sheetId="5" r:id="rId5"/>
    <sheet name="EL4 - Vedenie " sheetId="6" r:id="rId6"/>
    <sheet name="EPS - EPS" sheetId="7" r:id="rId7"/>
    <sheet name="HSP - HSP" sheetId="8" r:id="rId8"/>
    <sheet name="ZOT - ZOTa SH" sheetId="9" r:id="rId9"/>
    <sheet name="ZT - Zdravotechnika" sheetId="10" r:id="rId10"/>
    <sheet name="Plyn - Plynoinštalácia" sheetId="11" r:id="rId11"/>
    <sheet name="ÚK - Ústredné vykurovanie" sheetId="12" r:id="rId12"/>
    <sheet name="VZT1 - Vzduchotechnika - ..." sheetId="13" r:id="rId13"/>
    <sheet name="SO02 - Prípojka plynu" sheetId="14" r:id="rId14"/>
    <sheet name="SO03 - Elektrická prípojka" sheetId="15" r:id="rId15"/>
    <sheet name="SO04 - Prípojka vody" sheetId="16" r:id="rId16"/>
    <sheet name="SO05 - Prípojka splaškove..." sheetId="17" r:id="rId17"/>
    <sheet name="SO06 - Prípojka dažďovej ..." sheetId="18" r:id="rId18"/>
    <sheet name="SO07 - Komunikácie a spev..." sheetId="19" r:id="rId19"/>
    <sheet name="SO08 - Sadové úpravy" sheetId="20" r:id="rId20"/>
    <sheet name="SO11 - VRN" sheetId="21" r:id="rId21"/>
  </sheets>
  <definedNames>
    <definedName name="_xlnm._FilterDatabase" localSheetId="1" hidden="1">'ARCH - Architektúra - sta...'!$C$148:$K$409</definedName>
    <definedName name="_xlnm._FilterDatabase" localSheetId="2" hidden="1">'EL1 - Elektroinštalácia'!$C$126:$K$202</definedName>
    <definedName name="_xlnm._FilterDatabase" localSheetId="3" hidden="1">'EL2 - Bleskozvod + Uzemnenie'!$C$126:$K$180</definedName>
    <definedName name="_xlnm._FilterDatabase" localSheetId="4" hidden="1">'EL3 - Svietidlá'!$C$125:$K$174</definedName>
    <definedName name="_xlnm._FilterDatabase" localSheetId="5" hidden="1">'EL4 - Vedenie '!$C$125:$K$196</definedName>
    <definedName name="_xlnm._FilterDatabase" localSheetId="6" hidden="1">'EPS - EPS'!$C$124:$K$173</definedName>
    <definedName name="_xlnm._FilterDatabase" localSheetId="7" hidden="1">'HSP - HSP'!$C$124:$K$159</definedName>
    <definedName name="_xlnm._FilterDatabase" localSheetId="10" hidden="1">'Plyn - Plynoinštalácia'!$C$129:$K$181</definedName>
    <definedName name="_xlnm._FilterDatabase" localSheetId="13" hidden="1">'SO02 - Prípojka plynu'!$C$127:$K$213</definedName>
    <definedName name="_xlnm._FilterDatabase" localSheetId="14" hidden="1">'SO03 - Elektrická prípojka'!$C$119:$K$155</definedName>
    <definedName name="_xlnm._FilterDatabase" localSheetId="15" hidden="1">'SO04 - Prípojka vody'!$C$124:$K$166</definedName>
    <definedName name="_xlnm._FilterDatabase" localSheetId="16" hidden="1">'SO05 - Prípojka splaškove...'!$C$120:$K$161</definedName>
    <definedName name="_xlnm._FilterDatabase" localSheetId="17" hidden="1">'SO06 - Prípojka dažďovej ...'!$C$122:$K$208</definedName>
    <definedName name="_xlnm._FilterDatabase" localSheetId="18" hidden="1">'SO07 - Komunikácie a spev...'!$C$123:$K$176</definedName>
    <definedName name="_xlnm._FilterDatabase" localSheetId="19" hidden="1">'SO08 - Sadové úpravy'!$C$119:$K$178</definedName>
    <definedName name="_xlnm._FilterDatabase" localSheetId="20" hidden="1">'SO11 - VRN'!$C$116:$K$121</definedName>
    <definedName name="_xlnm._FilterDatabase" localSheetId="11" hidden="1">'ÚK - Ústredné vykurovanie'!$C$128:$K$274</definedName>
    <definedName name="_xlnm._FilterDatabase" localSheetId="12" hidden="1">'VZT1 - Vzduchotechnika - ...'!$C$127:$K$173</definedName>
    <definedName name="_xlnm._FilterDatabase" localSheetId="8" hidden="1">'ZOT - ZOTa SH'!$C$120:$K$127</definedName>
    <definedName name="_xlnm._FilterDatabase" localSheetId="9" hidden="1">'ZT - Zdravotechnika'!$C$129:$K$318</definedName>
    <definedName name="_xlnm.Print_Titles" localSheetId="1">'ARCH - Architektúra - sta...'!$148:$148</definedName>
    <definedName name="_xlnm.Print_Titles" localSheetId="2">'EL1 - Elektroinštalácia'!$126:$126</definedName>
    <definedName name="_xlnm.Print_Titles" localSheetId="3">'EL2 - Bleskozvod + Uzemnenie'!$126:$126</definedName>
    <definedName name="_xlnm.Print_Titles" localSheetId="4">'EL3 - Svietidlá'!$125:$125</definedName>
    <definedName name="_xlnm.Print_Titles" localSheetId="5">'EL4 - Vedenie '!$125:$125</definedName>
    <definedName name="_xlnm.Print_Titles" localSheetId="6">'EPS - EPS'!$124:$124</definedName>
    <definedName name="_xlnm.Print_Titles" localSheetId="7">'HSP - HSP'!$124:$124</definedName>
    <definedName name="_xlnm.Print_Titles" localSheetId="10">'Plyn - Plynoinštalácia'!$129:$129</definedName>
    <definedName name="_xlnm.Print_Titles" localSheetId="0">'Rekapitulácia stavby'!$92:$92</definedName>
    <definedName name="_xlnm.Print_Titles" localSheetId="13">'SO02 - Prípojka plynu'!$127:$127</definedName>
    <definedName name="_xlnm.Print_Titles" localSheetId="14">'SO03 - Elektrická prípojka'!$119:$119</definedName>
    <definedName name="_xlnm.Print_Titles" localSheetId="15">'SO04 - Prípojka vody'!$124:$124</definedName>
    <definedName name="_xlnm.Print_Titles" localSheetId="16">'SO05 - Prípojka splaškove...'!$120:$120</definedName>
    <definedName name="_xlnm.Print_Titles" localSheetId="17">'SO06 - Prípojka dažďovej ...'!$122:$122</definedName>
    <definedName name="_xlnm.Print_Titles" localSheetId="18">'SO07 - Komunikácie a spev...'!$123:$123</definedName>
    <definedName name="_xlnm.Print_Titles" localSheetId="19">'SO08 - Sadové úpravy'!$119:$119</definedName>
    <definedName name="_xlnm.Print_Titles" localSheetId="20">'SO11 - VRN'!$116:$116</definedName>
    <definedName name="_xlnm.Print_Titles" localSheetId="11">'ÚK - Ústredné vykurovanie'!$128:$128</definedName>
    <definedName name="_xlnm.Print_Titles" localSheetId="12">'VZT1 - Vzduchotechnika - ...'!$127:$127</definedName>
    <definedName name="_xlnm.Print_Titles" localSheetId="8">'ZOT - ZOTa SH'!$120:$120</definedName>
    <definedName name="_xlnm.Print_Titles" localSheetId="9">'ZT - Zdravotechnika'!$129:$129</definedName>
    <definedName name="_xlnm.Print_Area" localSheetId="1">'ARCH - Architektúra - sta...'!$C$4:$J$76,'ARCH - Architektúra - sta...'!$C$82:$J$128,'ARCH - Architektúra - sta...'!$C$134:$J$409</definedName>
    <definedName name="_xlnm.Print_Area" localSheetId="2">'EL1 - Elektroinštalácia'!$C$4:$J$76,'EL1 - Elektroinštalácia'!$C$82:$J$104,'EL1 - Elektroinštalácia'!$C$110:$J$202</definedName>
    <definedName name="_xlnm.Print_Area" localSheetId="3">'EL2 - Bleskozvod + Uzemnenie'!$C$4:$J$76,'EL2 - Bleskozvod + Uzemnenie'!$C$82:$J$104,'EL2 - Bleskozvod + Uzemnenie'!$C$110:$J$180</definedName>
    <definedName name="_xlnm.Print_Area" localSheetId="4">'EL3 - Svietidlá'!$C$4:$J$76,'EL3 - Svietidlá'!$C$82:$J$103,'EL3 - Svietidlá'!$C$109:$J$174</definedName>
    <definedName name="_xlnm.Print_Area" localSheetId="5">'EL4 - Vedenie '!$C$4:$J$76,'EL4 - Vedenie '!$C$82:$J$103,'EL4 - Vedenie '!$C$109:$J$196</definedName>
    <definedName name="_xlnm.Print_Area" localSheetId="6">'EPS - EPS'!$C$4:$J$76,'EPS - EPS'!$C$82:$J$104,'EPS - EPS'!$C$110:$J$173</definedName>
    <definedName name="_xlnm.Print_Area" localSheetId="7">'HSP - HSP'!$C$4:$J$76,'HSP - HSP'!$C$82:$J$104,'HSP - HSP'!$C$110:$J$159</definedName>
    <definedName name="_xlnm.Print_Area" localSheetId="10">'Plyn - Plynoinštalácia'!$C$4:$J$76,'Plyn - Plynoinštalácia'!$C$82:$J$109,'Plyn - Plynoinštalácia'!$C$115:$J$181</definedName>
    <definedName name="_xlnm.Print_Area" localSheetId="0">'Rekapitulácia stavby'!$D$4:$AO$76,'Rekapitulácia stavby'!$C$82:$AQ$117</definedName>
    <definedName name="_xlnm.Print_Area" localSheetId="13">'SO02 - Prípojka plynu'!$C$4:$J$76,'SO02 - Prípojka plynu'!$C$82:$J$109,'SO02 - Prípojka plynu'!$C$115:$J$213</definedName>
    <definedName name="_xlnm.Print_Area" localSheetId="14">'SO03 - Elektrická prípojka'!$C$4:$J$76,'SO03 - Elektrická prípojka'!$C$82:$J$101,'SO03 - Elektrická prípojka'!$C$107:$J$155</definedName>
    <definedName name="_xlnm.Print_Area" localSheetId="15">'SO04 - Prípojka vody'!$C$4:$J$76,'SO04 - Prípojka vody'!$C$82:$J$106,'SO04 - Prípojka vody'!$C$112:$J$166</definedName>
    <definedName name="_xlnm.Print_Area" localSheetId="16">'SO05 - Prípojka splaškove...'!$C$4:$J$76,'SO05 - Prípojka splaškove...'!$C$82:$J$102,'SO05 - Prípojka splaškove...'!$C$108:$J$161</definedName>
    <definedName name="_xlnm.Print_Area" localSheetId="17">'SO06 - Prípojka dažďovej ...'!$C$4:$J$76,'SO06 - Prípojka dažďovej ...'!$C$82:$J$104,'SO06 - Prípojka dažďovej ...'!$C$110:$J$208</definedName>
    <definedName name="_xlnm.Print_Area" localSheetId="18">'SO07 - Komunikácie a spev...'!$C$4:$J$76,'SO07 - Komunikácie a spev...'!$C$82:$J$105,'SO07 - Komunikácie a spev...'!$C$111:$J$176</definedName>
    <definedName name="_xlnm.Print_Area" localSheetId="19">'SO08 - Sadové úpravy'!$C$4:$J$76,'SO08 - Sadové úpravy'!$C$82:$J$101,'SO08 - Sadové úpravy'!$C$107:$J$178</definedName>
    <definedName name="_xlnm.Print_Area" localSheetId="20">'SO11 - VRN'!$C$4:$J$76,'SO11 - VRN'!$C$82:$J$98,'SO11 - VRN'!$C$104:$J$121</definedName>
    <definedName name="_xlnm.Print_Area" localSheetId="11">'ÚK - Ústredné vykurovanie'!$C$4:$J$76,'ÚK - Ústredné vykurovanie'!$C$82:$J$108,'ÚK - Ústredné vykurovanie'!$C$114:$J$274</definedName>
    <definedName name="_xlnm.Print_Area" localSheetId="12">'VZT1 - Vzduchotechnika - ...'!$C$4:$J$76,'VZT1 - Vzduchotechnika - ...'!$C$82:$J$107,'VZT1 - Vzduchotechnika - ...'!$C$113:$J$173</definedName>
    <definedName name="_xlnm.Print_Area" localSheetId="8">'ZOT - ZOTa SH'!$C$4:$J$76,'ZOT - ZOTa SH'!$C$82:$J$100,'ZOT - ZOTa SH'!$C$106:$J$127</definedName>
    <definedName name="_xlnm.Print_Area" localSheetId="9">'ZT - Zdravotechnika'!$C$4:$J$76,'ZT - Zdravotechnika'!$C$82:$J$109,'ZT - Zdravotechnika'!$C$115:$J$318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1" l="1"/>
  <c r="J36" i="21"/>
  <c r="AY116" i="1"/>
  <c r="J35" i="21"/>
  <c r="AX116" i="1" s="1"/>
  <c r="BI121" i="21"/>
  <c r="BH121" i="21"/>
  <c r="BG121" i="21"/>
  <c r="BE121" i="21"/>
  <c r="T121" i="21"/>
  <c r="R121" i="21"/>
  <c r="P121" i="21"/>
  <c r="BI120" i="21"/>
  <c r="BH120" i="21"/>
  <c r="BG120" i="21"/>
  <c r="BE120" i="21"/>
  <c r="T120" i="21"/>
  <c r="R120" i="21"/>
  <c r="P120" i="21"/>
  <c r="BI119" i="21"/>
  <c r="BH119" i="21"/>
  <c r="BG119" i="21"/>
  <c r="BE119" i="21"/>
  <c r="T119" i="21"/>
  <c r="R119" i="21"/>
  <c r="P119" i="21"/>
  <c r="J114" i="21"/>
  <c r="F114" i="21"/>
  <c r="J113" i="21"/>
  <c r="F113" i="21"/>
  <c r="F111" i="21"/>
  <c r="E109" i="21"/>
  <c r="J92" i="21"/>
  <c r="F92" i="21"/>
  <c r="J91" i="21"/>
  <c r="F91" i="21"/>
  <c r="F89" i="21"/>
  <c r="E87" i="21"/>
  <c r="J12" i="21"/>
  <c r="J89" i="21"/>
  <c r="E7" i="21"/>
  <c r="E85" i="21"/>
  <c r="J37" i="20"/>
  <c r="J36" i="20"/>
  <c r="AY115" i="1" s="1"/>
  <c r="J35" i="20"/>
  <c r="AX115" i="1"/>
  <c r="BI178" i="20"/>
  <c r="BH178" i="20"/>
  <c r="BG178" i="20"/>
  <c r="BE178" i="20"/>
  <c r="T178" i="20"/>
  <c r="T177" i="20" s="1"/>
  <c r="R178" i="20"/>
  <c r="R177" i="20"/>
  <c r="P178" i="20"/>
  <c r="P177" i="20" s="1"/>
  <c r="BI176" i="20"/>
  <c r="BH176" i="20"/>
  <c r="BG176" i="20"/>
  <c r="BE176" i="20"/>
  <c r="T176" i="20"/>
  <c r="R176" i="20"/>
  <c r="P176" i="20"/>
  <c r="BI175" i="20"/>
  <c r="BH175" i="20"/>
  <c r="BG175" i="20"/>
  <c r="BE175" i="20"/>
  <c r="T175" i="20"/>
  <c r="R175" i="20"/>
  <c r="P175" i="20"/>
  <c r="BI174" i="20"/>
  <c r="BH174" i="20"/>
  <c r="BG174" i="20"/>
  <c r="BE174" i="20"/>
  <c r="T174" i="20"/>
  <c r="R174" i="20"/>
  <c r="P174" i="20"/>
  <c r="BI173" i="20"/>
  <c r="BH173" i="20"/>
  <c r="BG173" i="20"/>
  <c r="BE173" i="20"/>
  <c r="T173" i="20"/>
  <c r="R173" i="20"/>
  <c r="P173" i="20"/>
  <c r="BI172" i="20"/>
  <c r="BH172" i="20"/>
  <c r="BG172" i="20"/>
  <c r="BE172" i="20"/>
  <c r="T172" i="20"/>
  <c r="R172" i="20"/>
  <c r="P172" i="20"/>
  <c r="BI171" i="20"/>
  <c r="BH171" i="20"/>
  <c r="BG171" i="20"/>
  <c r="BE171" i="20"/>
  <c r="T171" i="20"/>
  <c r="R171" i="20"/>
  <c r="P171" i="20"/>
  <c r="BI170" i="20"/>
  <c r="BH170" i="20"/>
  <c r="BG170" i="20"/>
  <c r="BE170" i="20"/>
  <c r="T170" i="20"/>
  <c r="R170" i="20"/>
  <c r="P170" i="20"/>
  <c r="BI169" i="20"/>
  <c r="BH169" i="20"/>
  <c r="BG169" i="20"/>
  <c r="BE169" i="20"/>
  <c r="T169" i="20"/>
  <c r="R169" i="20"/>
  <c r="P169" i="20"/>
  <c r="BI168" i="20"/>
  <c r="BH168" i="20"/>
  <c r="BG168" i="20"/>
  <c r="BE168" i="20"/>
  <c r="T168" i="20"/>
  <c r="R168" i="20"/>
  <c r="P168" i="20"/>
  <c r="BI167" i="20"/>
  <c r="BH167" i="20"/>
  <c r="BG167" i="20"/>
  <c r="BE167" i="20"/>
  <c r="T167" i="20"/>
  <c r="R167" i="20"/>
  <c r="P167" i="20"/>
  <c r="BI166" i="20"/>
  <c r="BH166" i="20"/>
  <c r="BG166" i="20"/>
  <c r="BE166" i="20"/>
  <c r="T166" i="20"/>
  <c r="R166" i="20"/>
  <c r="P166" i="20"/>
  <c r="BI165" i="20"/>
  <c r="BH165" i="20"/>
  <c r="BG165" i="20"/>
  <c r="BE165" i="20"/>
  <c r="T165" i="20"/>
  <c r="R165" i="20"/>
  <c r="P165" i="20"/>
  <c r="BI164" i="20"/>
  <c r="BH164" i="20"/>
  <c r="BG164" i="20"/>
  <c r="BE164" i="20"/>
  <c r="T164" i="20"/>
  <c r="R164" i="20"/>
  <c r="P164" i="20"/>
  <c r="BI163" i="20"/>
  <c r="BH163" i="20"/>
  <c r="BG163" i="20"/>
  <c r="BE163" i="20"/>
  <c r="T163" i="20"/>
  <c r="R163" i="20"/>
  <c r="P163" i="20"/>
  <c r="BI162" i="20"/>
  <c r="BH162" i="20"/>
  <c r="BG162" i="20"/>
  <c r="BE162" i="20"/>
  <c r="T162" i="20"/>
  <c r="R162" i="20"/>
  <c r="P162" i="20"/>
  <c r="BI161" i="20"/>
  <c r="BH161" i="20"/>
  <c r="BG161" i="20"/>
  <c r="BE161" i="20"/>
  <c r="T161" i="20"/>
  <c r="R161" i="20"/>
  <c r="P161" i="20"/>
  <c r="BI160" i="20"/>
  <c r="BH160" i="20"/>
  <c r="BG160" i="20"/>
  <c r="BE160" i="20"/>
  <c r="T160" i="20"/>
  <c r="R160" i="20"/>
  <c r="P160" i="20"/>
  <c r="BI159" i="20"/>
  <c r="BH159" i="20"/>
  <c r="BG159" i="20"/>
  <c r="BE159" i="20"/>
  <c r="T159" i="20"/>
  <c r="R159" i="20"/>
  <c r="P159" i="20"/>
  <c r="BI158" i="20"/>
  <c r="BH158" i="20"/>
  <c r="BG158" i="20"/>
  <c r="BE158" i="20"/>
  <c r="T158" i="20"/>
  <c r="R158" i="20"/>
  <c r="P158" i="20"/>
  <c r="BI157" i="20"/>
  <c r="BH157" i="20"/>
  <c r="BG157" i="20"/>
  <c r="BE157" i="20"/>
  <c r="T157" i="20"/>
  <c r="R157" i="20"/>
  <c r="P157" i="20"/>
  <c r="BI156" i="20"/>
  <c r="BH156" i="20"/>
  <c r="BG156" i="20"/>
  <c r="BE156" i="20"/>
  <c r="T156" i="20"/>
  <c r="R156" i="20"/>
  <c r="P156" i="20"/>
  <c r="BI155" i="20"/>
  <c r="BH155" i="20"/>
  <c r="BG155" i="20"/>
  <c r="BE155" i="20"/>
  <c r="T155" i="20"/>
  <c r="R155" i="20"/>
  <c r="P155" i="20"/>
  <c r="BI154" i="20"/>
  <c r="BH154" i="20"/>
  <c r="BG154" i="20"/>
  <c r="BE154" i="20"/>
  <c r="T154" i="20"/>
  <c r="R154" i="20"/>
  <c r="P154" i="20"/>
  <c r="BI153" i="20"/>
  <c r="BH153" i="20"/>
  <c r="BG153" i="20"/>
  <c r="BE153" i="20"/>
  <c r="T153" i="20"/>
  <c r="R153" i="20"/>
  <c r="P153" i="20"/>
  <c r="BI152" i="20"/>
  <c r="BH152" i="20"/>
  <c r="BG152" i="20"/>
  <c r="BE152" i="20"/>
  <c r="T152" i="20"/>
  <c r="R152" i="20"/>
  <c r="P152" i="20"/>
  <c r="BI151" i="20"/>
  <c r="BH151" i="20"/>
  <c r="BG151" i="20"/>
  <c r="BE151" i="20"/>
  <c r="T151" i="20"/>
  <c r="R151" i="20"/>
  <c r="P151" i="20"/>
  <c r="BI150" i="20"/>
  <c r="BH150" i="20"/>
  <c r="BG150" i="20"/>
  <c r="BE150" i="20"/>
  <c r="T150" i="20"/>
  <c r="R150" i="20"/>
  <c r="P150" i="20"/>
  <c r="BI149" i="20"/>
  <c r="BH149" i="20"/>
  <c r="BG149" i="20"/>
  <c r="BE149" i="20"/>
  <c r="T149" i="20"/>
  <c r="R149" i="20"/>
  <c r="P149" i="20"/>
  <c r="BI148" i="20"/>
  <c r="BH148" i="20"/>
  <c r="BG148" i="20"/>
  <c r="BE148" i="20"/>
  <c r="T148" i="20"/>
  <c r="R148" i="20"/>
  <c r="P148" i="20"/>
  <c r="BI147" i="20"/>
  <c r="BH147" i="20"/>
  <c r="BG147" i="20"/>
  <c r="BE147" i="20"/>
  <c r="T147" i="20"/>
  <c r="R147" i="20"/>
  <c r="P147" i="20"/>
  <c r="BI146" i="20"/>
  <c r="BH146" i="20"/>
  <c r="BG146" i="20"/>
  <c r="BE146" i="20"/>
  <c r="T146" i="20"/>
  <c r="R146" i="20"/>
  <c r="P146" i="20"/>
  <c r="BI145" i="20"/>
  <c r="BH145" i="20"/>
  <c r="BG145" i="20"/>
  <c r="BE145" i="20"/>
  <c r="T145" i="20"/>
  <c r="R145" i="20"/>
  <c r="P145" i="20"/>
  <c r="BI144" i="20"/>
  <c r="BH144" i="20"/>
  <c r="BG144" i="20"/>
  <c r="BE144" i="20"/>
  <c r="T144" i="20"/>
  <c r="R144" i="20"/>
  <c r="P144" i="20"/>
  <c r="BI142" i="20"/>
  <c r="BH142" i="20"/>
  <c r="BG142" i="20"/>
  <c r="BE142" i="20"/>
  <c r="T142" i="20"/>
  <c r="R142" i="20"/>
  <c r="P142" i="20"/>
  <c r="BI141" i="20"/>
  <c r="BH141" i="20"/>
  <c r="BG141" i="20"/>
  <c r="BE141" i="20"/>
  <c r="T141" i="20"/>
  <c r="R141" i="20"/>
  <c r="P141" i="20"/>
  <c r="BI140" i="20"/>
  <c r="BH140" i="20"/>
  <c r="BG140" i="20"/>
  <c r="BE140" i="20"/>
  <c r="T140" i="20"/>
  <c r="R140" i="20"/>
  <c r="P140" i="20"/>
  <c r="BI139" i="20"/>
  <c r="BH139" i="20"/>
  <c r="BG139" i="20"/>
  <c r="BE139" i="20"/>
  <c r="T139" i="20"/>
  <c r="R139" i="20"/>
  <c r="P139" i="20"/>
  <c r="BI138" i="20"/>
  <c r="BH138" i="20"/>
  <c r="BG138" i="20"/>
  <c r="BE138" i="20"/>
  <c r="T138" i="20"/>
  <c r="R138" i="20"/>
  <c r="P138" i="20"/>
  <c r="BI137" i="20"/>
  <c r="BH137" i="20"/>
  <c r="BG137" i="20"/>
  <c r="BE137" i="20"/>
  <c r="T137" i="20"/>
  <c r="R137" i="20"/>
  <c r="P137" i="20"/>
  <c r="BI136" i="20"/>
  <c r="BH136" i="20"/>
  <c r="BG136" i="20"/>
  <c r="BE136" i="20"/>
  <c r="T136" i="20"/>
  <c r="R136" i="20"/>
  <c r="P136" i="20"/>
  <c r="BI135" i="20"/>
  <c r="BH135" i="20"/>
  <c r="BG135" i="20"/>
  <c r="BE135" i="20"/>
  <c r="T135" i="20"/>
  <c r="R135" i="20"/>
  <c r="P135" i="20"/>
  <c r="BI134" i="20"/>
  <c r="BH134" i="20"/>
  <c r="BG134" i="20"/>
  <c r="BE134" i="20"/>
  <c r="T134" i="20"/>
  <c r="R134" i="20"/>
  <c r="P134" i="20"/>
  <c r="BI133" i="20"/>
  <c r="BH133" i="20"/>
  <c r="BG133" i="20"/>
  <c r="BE133" i="20"/>
  <c r="T133" i="20"/>
  <c r="R133" i="20"/>
  <c r="P133" i="20"/>
  <c r="BI132" i="20"/>
  <c r="BH132" i="20"/>
  <c r="BG132" i="20"/>
  <c r="BE132" i="20"/>
  <c r="T132" i="20"/>
  <c r="R132" i="20"/>
  <c r="P132" i="20"/>
  <c r="BI131" i="20"/>
  <c r="BH131" i="20"/>
  <c r="BG131" i="20"/>
  <c r="BE131" i="20"/>
  <c r="T131" i="20"/>
  <c r="R131" i="20"/>
  <c r="P131" i="20"/>
  <c r="BI130" i="20"/>
  <c r="BH130" i="20"/>
  <c r="BG130" i="20"/>
  <c r="BE130" i="20"/>
  <c r="T130" i="20"/>
  <c r="R130" i="20"/>
  <c r="P130" i="20"/>
  <c r="BI129" i="20"/>
  <c r="BH129" i="20"/>
  <c r="BG129" i="20"/>
  <c r="BE129" i="20"/>
  <c r="T129" i="20"/>
  <c r="R129" i="20"/>
  <c r="P129" i="20"/>
  <c r="BI128" i="20"/>
  <c r="BH128" i="20"/>
  <c r="BG128" i="20"/>
  <c r="BE128" i="20"/>
  <c r="T128" i="20"/>
  <c r="R128" i="20"/>
  <c r="P128" i="20"/>
  <c r="BI127" i="20"/>
  <c r="BH127" i="20"/>
  <c r="BG127" i="20"/>
  <c r="BE127" i="20"/>
  <c r="T127" i="20"/>
  <c r="R127" i="20"/>
  <c r="P127" i="20"/>
  <c r="BI126" i="20"/>
  <c r="BH126" i="20"/>
  <c r="BG126" i="20"/>
  <c r="BE126" i="20"/>
  <c r="T126" i="20"/>
  <c r="R126" i="20"/>
  <c r="P126" i="20"/>
  <c r="BI125" i="20"/>
  <c r="BH125" i="20"/>
  <c r="BG125" i="20"/>
  <c r="BE125" i="20"/>
  <c r="T125" i="20"/>
  <c r="R125" i="20"/>
  <c r="P125" i="20"/>
  <c r="BI124" i="20"/>
  <c r="BH124" i="20"/>
  <c r="BG124" i="20"/>
  <c r="BE124" i="20"/>
  <c r="T124" i="20"/>
  <c r="R124" i="20"/>
  <c r="P124" i="20"/>
  <c r="BI123" i="20"/>
  <c r="BH123" i="20"/>
  <c r="BG123" i="20"/>
  <c r="BE123" i="20"/>
  <c r="T123" i="20"/>
  <c r="R123" i="20"/>
  <c r="P123" i="20"/>
  <c r="J117" i="20"/>
  <c r="F117" i="20"/>
  <c r="J116" i="20"/>
  <c r="F116" i="20"/>
  <c r="F114" i="20"/>
  <c r="E112" i="20"/>
  <c r="J92" i="20"/>
  <c r="F92" i="20"/>
  <c r="J91" i="20"/>
  <c r="F91" i="20"/>
  <c r="F89" i="20"/>
  <c r="E87" i="20"/>
  <c r="J12" i="20"/>
  <c r="J114" i="20"/>
  <c r="E7" i="20"/>
  <c r="E85" i="20"/>
  <c r="J37" i="19"/>
  <c r="J36" i="19"/>
  <c r="AY114" i="1"/>
  <c r="J35" i="19"/>
  <c r="AX114" i="1" s="1"/>
  <c r="BI176" i="19"/>
  <c r="BH176" i="19"/>
  <c r="BG176" i="19"/>
  <c r="BE176" i="19"/>
  <c r="T176" i="19"/>
  <c r="R176" i="19"/>
  <c r="P176" i="19"/>
  <c r="BI175" i="19"/>
  <c r="BH175" i="19"/>
  <c r="BG175" i="19"/>
  <c r="BE175" i="19"/>
  <c r="T175" i="19"/>
  <c r="R175" i="19"/>
  <c r="P175" i="19"/>
  <c r="BI172" i="19"/>
  <c r="BH172" i="19"/>
  <c r="BG172" i="19"/>
  <c r="BE172" i="19"/>
  <c r="T172" i="19"/>
  <c r="T171" i="19" s="1"/>
  <c r="R172" i="19"/>
  <c r="R171" i="19"/>
  <c r="P172" i="19"/>
  <c r="P171" i="19" s="1"/>
  <c r="BI170" i="19"/>
  <c r="BH170" i="19"/>
  <c r="BG170" i="19"/>
  <c r="BE170" i="19"/>
  <c r="T170" i="19"/>
  <c r="R170" i="19"/>
  <c r="P170" i="19"/>
  <c r="BI169" i="19"/>
  <c r="BH169" i="19"/>
  <c r="BG169" i="19"/>
  <c r="BE169" i="19"/>
  <c r="T169" i="19"/>
  <c r="R169" i="19"/>
  <c r="P169" i="19"/>
  <c r="BI168" i="19"/>
  <c r="BH168" i="19"/>
  <c r="BG168" i="19"/>
  <c r="BE168" i="19"/>
  <c r="T168" i="19"/>
  <c r="R168" i="19"/>
  <c r="P168" i="19"/>
  <c r="BI167" i="19"/>
  <c r="BH167" i="19"/>
  <c r="BG167" i="19"/>
  <c r="BE167" i="19"/>
  <c r="T167" i="19"/>
  <c r="R167" i="19"/>
  <c r="P167" i="19"/>
  <c r="BI166" i="19"/>
  <c r="BH166" i="19"/>
  <c r="BG166" i="19"/>
  <c r="BE166" i="19"/>
  <c r="T166" i="19"/>
  <c r="R166" i="19"/>
  <c r="P166" i="19"/>
  <c r="BI165" i="19"/>
  <c r="BH165" i="19"/>
  <c r="BG165" i="19"/>
  <c r="BE165" i="19"/>
  <c r="T165" i="19"/>
  <c r="R165" i="19"/>
  <c r="P165" i="19"/>
  <c r="BI164" i="19"/>
  <c r="BH164" i="19"/>
  <c r="BG164" i="19"/>
  <c r="BE164" i="19"/>
  <c r="T164" i="19"/>
  <c r="R164" i="19"/>
  <c r="P164" i="19"/>
  <c r="BI163" i="19"/>
  <c r="BH163" i="19"/>
  <c r="BG163" i="19"/>
  <c r="BE163" i="19"/>
  <c r="T163" i="19"/>
  <c r="R163" i="19"/>
  <c r="P163" i="19"/>
  <c r="BI162" i="19"/>
  <c r="BH162" i="19"/>
  <c r="BG162" i="19"/>
  <c r="BE162" i="19"/>
  <c r="T162" i="19"/>
  <c r="R162" i="19"/>
  <c r="P162" i="19"/>
  <c r="BI161" i="19"/>
  <c r="BH161" i="19"/>
  <c r="BG161" i="19"/>
  <c r="BE161" i="19"/>
  <c r="T161" i="19"/>
  <c r="R161" i="19"/>
  <c r="P161" i="19"/>
  <c r="BI160" i="19"/>
  <c r="BH160" i="19"/>
  <c r="BG160" i="19"/>
  <c r="BE160" i="19"/>
  <c r="T160" i="19"/>
  <c r="R160" i="19"/>
  <c r="P160" i="19"/>
  <c r="BI159" i="19"/>
  <c r="BH159" i="19"/>
  <c r="BG159" i="19"/>
  <c r="BE159" i="19"/>
  <c r="T159" i="19"/>
  <c r="R159" i="19"/>
  <c r="P159" i="19"/>
  <c r="BI158" i="19"/>
  <c r="BH158" i="19"/>
  <c r="BG158" i="19"/>
  <c r="BE158" i="19"/>
  <c r="T158" i="19"/>
  <c r="R158" i="19"/>
  <c r="P158" i="19"/>
  <c r="BI157" i="19"/>
  <c r="BH157" i="19"/>
  <c r="BG157" i="19"/>
  <c r="BE157" i="19"/>
  <c r="T157" i="19"/>
  <c r="R157" i="19"/>
  <c r="P157" i="19"/>
  <c r="BI156" i="19"/>
  <c r="BH156" i="19"/>
  <c r="BG156" i="19"/>
  <c r="BE156" i="19"/>
  <c r="T156" i="19"/>
  <c r="R156" i="19"/>
  <c r="P156" i="19"/>
  <c r="BI155" i="19"/>
  <c r="BH155" i="19"/>
  <c r="BG155" i="19"/>
  <c r="BE155" i="19"/>
  <c r="T155" i="19"/>
  <c r="R155" i="19"/>
  <c r="P155" i="19"/>
  <c r="BI154" i="19"/>
  <c r="BH154" i="19"/>
  <c r="BG154" i="19"/>
  <c r="BE154" i="19"/>
  <c r="T154" i="19"/>
  <c r="R154" i="19"/>
  <c r="P154" i="19"/>
  <c r="BI152" i="19"/>
  <c r="BH152" i="19"/>
  <c r="BG152" i="19"/>
  <c r="BE152" i="19"/>
  <c r="T152" i="19"/>
  <c r="R152" i="19"/>
  <c r="P152" i="19"/>
  <c r="BI151" i="19"/>
  <c r="BH151" i="19"/>
  <c r="BG151" i="19"/>
  <c r="BE151" i="19"/>
  <c r="T151" i="19"/>
  <c r="R151" i="19"/>
  <c r="P151" i="19"/>
  <c r="BI150" i="19"/>
  <c r="BH150" i="19"/>
  <c r="BG150" i="19"/>
  <c r="BE150" i="19"/>
  <c r="T150" i="19"/>
  <c r="R150" i="19"/>
  <c r="P150" i="19"/>
  <c r="BI149" i="19"/>
  <c r="BH149" i="19"/>
  <c r="BG149" i="19"/>
  <c r="BE149" i="19"/>
  <c r="T149" i="19"/>
  <c r="R149" i="19"/>
  <c r="P149" i="19"/>
  <c r="BI148" i="19"/>
  <c r="BH148" i="19"/>
  <c r="BG148" i="19"/>
  <c r="BE148" i="19"/>
  <c r="T148" i="19"/>
  <c r="R148" i="19"/>
  <c r="P148" i="19"/>
  <c r="BI147" i="19"/>
  <c r="BH147" i="19"/>
  <c r="BG147" i="19"/>
  <c r="BE147" i="19"/>
  <c r="T147" i="19"/>
  <c r="R147" i="19"/>
  <c r="P147" i="19"/>
  <c r="BI146" i="19"/>
  <c r="BH146" i="19"/>
  <c r="BG146" i="19"/>
  <c r="BE146" i="19"/>
  <c r="T146" i="19"/>
  <c r="R146" i="19"/>
  <c r="P146" i="19"/>
  <c r="BI145" i="19"/>
  <c r="BH145" i="19"/>
  <c r="BG145" i="19"/>
  <c r="BE145" i="19"/>
  <c r="T145" i="19"/>
  <c r="R145" i="19"/>
  <c r="P145" i="19"/>
  <c r="BI144" i="19"/>
  <c r="BH144" i="19"/>
  <c r="BG144" i="19"/>
  <c r="BE144" i="19"/>
  <c r="T144" i="19"/>
  <c r="R144" i="19"/>
  <c r="P144" i="19"/>
  <c r="BI143" i="19"/>
  <c r="BH143" i="19"/>
  <c r="BG143" i="19"/>
  <c r="BE143" i="19"/>
  <c r="T143" i="19"/>
  <c r="R143" i="19"/>
  <c r="P143" i="19"/>
  <c r="BI142" i="19"/>
  <c r="BH142" i="19"/>
  <c r="BG142" i="19"/>
  <c r="BE142" i="19"/>
  <c r="T142" i="19"/>
  <c r="R142" i="19"/>
  <c r="P142" i="19"/>
  <c r="BI141" i="19"/>
  <c r="BH141" i="19"/>
  <c r="BG141" i="19"/>
  <c r="BE141" i="19"/>
  <c r="T141" i="19"/>
  <c r="R141" i="19"/>
  <c r="P141" i="19"/>
  <c r="BI140" i="19"/>
  <c r="BH140" i="19"/>
  <c r="BG140" i="19"/>
  <c r="BE140" i="19"/>
  <c r="T140" i="19"/>
  <c r="R140" i="19"/>
  <c r="P140" i="19"/>
  <c r="BI138" i="19"/>
  <c r="BH138" i="19"/>
  <c r="BG138" i="19"/>
  <c r="BE138" i="19"/>
  <c r="T138" i="19"/>
  <c r="T137" i="19" s="1"/>
  <c r="R138" i="19"/>
  <c r="R137" i="19"/>
  <c r="P138" i="19"/>
  <c r="P137" i="19" s="1"/>
  <c r="BI136" i="19"/>
  <c r="BH136" i="19"/>
  <c r="BG136" i="19"/>
  <c r="BE136" i="19"/>
  <c r="T136" i="19"/>
  <c r="R136" i="19"/>
  <c r="P136" i="19"/>
  <c r="BI135" i="19"/>
  <c r="BH135" i="19"/>
  <c r="BG135" i="19"/>
  <c r="BE135" i="19"/>
  <c r="T135" i="19"/>
  <c r="R135" i="19"/>
  <c r="P135" i="19"/>
  <c r="BI134" i="19"/>
  <c r="BH134" i="19"/>
  <c r="BG134" i="19"/>
  <c r="BE134" i="19"/>
  <c r="T134" i="19"/>
  <c r="R134" i="19"/>
  <c r="P134" i="19"/>
  <c r="BI133" i="19"/>
  <c r="BH133" i="19"/>
  <c r="BG133" i="19"/>
  <c r="BE133" i="19"/>
  <c r="T133" i="19"/>
  <c r="R133" i="19"/>
  <c r="P133" i="19"/>
  <c r="BI132" i="19"/>
  <c r="BH132" i="19"/>
  <c r="BG132" i="19"/>
  <c r="BE132" i="19"/>
  <c r="T132" i="19"/>
  <c r="R132" i="19"/>
  <c r="P132" i="19"/>
  <c r="BI131" i="19"/>
  <c r="BH131" i="19"/>
  <c r="BG131" i="19"/>
  <c r="BE131" i="19"/>
  <c r="T131" i="19"/>
  <c r="R131" i="19"/>
  <c r="P131" i="19"/>
  <c r="BI130" i="19"/>
  <c r="BH130" i="19"/>
  <c r="BG130" i="19"/>
  <c r="BE130" i="19"/>
  <c r="T130" i="19"/>
  <c r="R130" i="19"/>
  <c r="P130" i="19"/>
  <c r="BI129" i="19"/>
  <c r="BH129" i="19"/>
  <c r="BG129" i="19"/>
  <c r="BE129" i="19"/>
  <c r="T129" i="19"/>
  <c r="R129" i="19"/>
  <c r="P129" i="19"/>
  <c r="BI128" i="19"/>
  <c r="BH128" i="19"/>
  <c r="BG128" i="19"/>
  <c r="BE128" i="19"/>
  <c r="T128" i="19"/>
  <c r="R128" i="19"/>
  <c r="P128" i="19"/>
  <c r="BI127" i="19"/>
  <c r="BH127" i="19"/>
  <c r="BG127" i="19"/>
  <c r="BE127" i="19"/>
  <c r="T127" i="19"/>
  <c r="R127" i="19"/>
  <c r="P127" i="19"/>
  <c r="J121" i="19"/>
  <c r="F121" i="19"/>
  <c r="J120" i="19"/>
  <c r="F120" i="19"/>
  <c r="F118" i="19"/>
  <c r="E116" i="19"/>
  <c r="J92" i="19"/>
  <c r="F92" i="19"/>
  <c r="J91" i="19"/>
  <c r="F91" i="19"/>
  <c r="F89" i="19"/>
  <c r="E87" i="19"/>
  <c r="J12" i="19"/>
  <c r="J118" i="19" s="1"/>
  <c r="E7" i="19"/>
  <c r="E85" i="19"/>
  <c r="J37" i="18"/>
  <c r="J36" i="18"/>
  <c r="AY113" i="1"/>
  <c r="J35" i="18"/>
  <c r="AX113" i="1"/>
  <c r="BI208" i="18"/>
  <c r="BH208" i="18"/>
  <c r="BG208" i="18"/>
  <c r="BE208" i="18"/>
  <c r="T208" i="18"/>
  <c r="T207" i="18"/>
  <c r="R208" i="18"/>
  <c r="R207" i="18"/>
  <c r="P208" i="18"/>
  <c r="P207" i="18"/>
  <c r="BI206" i="18"/>
  <c r="BH206" i="18"/>
  <c r="BG206" i="18"/>
  <c r="BE206" i="18"/>
  <c r="T206" i="18"/>
  <c r="R206" i="18"/>
  <c r="P206" i="18"/>
  <c r="BI205" i="18"/>
  <c r="BH205" i="18"/>
  <c r="BG205" i="18"/>
  <c r="BE205" i="18"/>
  <c r="T205" i="18"/>
  <c r="R205" i="18"/>
  <c r="P205" i="18"/>
  <c r="BI204" i="18"/>
  <c r="BH204" i="18"/>
  <c r="BG204" i="18"/>
  <c r="BE204" i="18"/>
  <c r="T204" i="18"/>
  <c r="R204" i="18"/>
  <c r="P204" i="18"/>
  <c r="BI203" i="18"/>
  <c r="BH203" i="18"/>
  <c r="BG203" i="18"/>
  <c r="BE203" i="18"/>
  <c r="T203" i="18"/>
  <c r="R203" i="18"/>
  <c r="P203" i="18"/>
  <c r="BI202" i="18"/>
  <c r="BH202" i="18"/>
  <c r="BG202" i="18"/>
  <c r="BE202" i="18"/>
  <c r="T202" i="18"/>
  <c r="R202" i="18"/>
  <c r="P202" i="18"/>
  <c r="BI200" i="18"/>
  <c r="BH200" i="18"/>
  <c r="BG200" i="18"/>
  <c r="BE200" i="18"/>
  <c r="T200" i="18"/>
  <c r="R200" i="18"/>
  <c r="P200" i="18"/>
  <c r="BI199" i="18"/>
  <c r="BH199" i="18"/>
  <c r="BG199" i="18"/>
  <c r="BE199" i="18"/>
  <c r="T199" i="18"/>
  <c r="R199" i="18"/>
  <c r="P199" i="18"/>
  <c r="BI198" i="18"/>
  <c r="BH198" i="18"/>
  <c r="BG198" i="18"/>
  <c r="BE198" i="18"/>
  <c r="T198" i="18"/>
  <c r="R198" i="18"/>
  <c r="P198" i="18"/>
  <c r="BI197" i="18"/>
  <c r="BH197" i="18"/>
  <c r="BG197" i="18"/>
  <c r="BE197" i="18"/>
  <c r="T197" i="18"/>
  <c r="R197" i="18"/>
  <c r="P197" i="18"/>
  <c r="BI196" i="18"/>
  <c r="BH196" i="18"/>
  <c r="BG196" i="18"/>
  <c r="BE196" i="18"/>
  <c r="T196" i="18"/>
  <c r="R196" i="18"/>
  <c r="P196" i="18"/>
  <c r="BI195" i="18"/>
  <c r="BH195" i="18"/>
  <c r="BG195" i="18"/>
  <c r="BE195" i="18"/>
  <c r="T195" i="18"/>
  <c r="R195" i="18"/>
  <c r="P195" i="18"/>
  <c r="BI194" i="18"/>
  <c r="BH194" i="18"/>
  <c r="BG194" i="18"/>
  <c r="BE194" i="18"/>
  <c r="T194" i="18"/>
  <c r="R194" i="18"/>
  <c r="P194" i="18"/>
  <c r="BI193" i="18"/>
  <c r="BH193" i="18"/>
  <c r="BG193" i="18"/>
  <c r="BE193" i="18"/>
  <c r="T193" i="18"/>
  <c r="R193" i="18"/>
  <c r="P193" i="18"/>
  <c r="BI192" i="18"/>
  <c r="BH192" i="18"/>
  <c r="BG192" i="18"/>
  <c r="BE192" i="18"/>
  <c r="T192" i="18"/>
  <c r="R192" i="18"/>
  <c r="P192" i="18"/>
  <c r="BI191" i="18"/>
  <c r="BH191" i="18"/>
  <c r="BG191" i="18"/>
  <c r="BE191" i="18"/>
  <c r="T191" i="18"/>
  <c r="R191" i="18"/>
  <c r="P191" i="18"/>
  <c r="BI190" i="18"/>
  <c r="BH190" i="18"/>
  <c r="BG190" i="18"/>
  <c r="BE190" i="18"/>
  <c r="T190" i="18"/>
  <c r="R190" i="18"/>
  <c r="P190" i="18"/>
  <c r="BI189" i="18"/>
  <c r="BH189" i="18"/>
  <c r="BG189" i="18"/>
  <c r="BE189" i="18"/>
  <c r="T189" i="18"/>
  <c r="R189" i="18"/>
  <c r="P189" i="18"/>
  <c r="BI188" i="18"/>
  <c r="BH188" i="18"/>
  <c r="BG188" i="18"/>
  <c r="BE188" i="18"/>
  <c r="T188" i="18"/>
  <c r="R188" i="18"/>
  <c r="P188" i="18"/>
  <c r="BI187" i="18"/>
  <c r="BH187" i="18"/>
  <c r="BG187" i="18"/>
  <c r="BE187" i="18"/>
  <c r="T187" i="18"/>
  <c r="R187" i="18"/>
  <c r="P187" i="18"/>
  <c r="BI186" i="18"/>
  <c r="BH186" i="18"/>
  <c r="BG186" i="18"/>
  <c r="BE186" i="18"/>
  <c r="T186" i="18"/>
  <c r="R186" i="18"/>
  <c r="P186" i="18"/>
  <c r="BI185" i="18"/>
  <c r="BH185" i="18"/>
  <c r="BG185" i="18"/>
  <c r="BE185" i="18"/>
  <c r="T185" i="18"/>
  <c r="R185" i="18"/>
  <c r="P185" i="18"/>
  <c r="BI184" i="18"/>
  <c r="BH184" i="18"/>
  <c r="BG184" i="18"/>
  <c r="BE184" i="18"/>
  <c r="T184" i="18"/>
  <c r="R184" i="18"/>
  <c r="P184" i="18"/>
  <c r="BI183" i="18"/>
  <c r="BH183" i="18"/>
  <c r="BG183" i="18"/>
  <c r="BE183" i="18"/>
  <c r="T183" i="18"/>
  <c r="R183" i="18"/>
  <c r="P183" i="18"/>
  <c r="BI182" i="18"/>
  <c r="BH182" i="18"/>
  <c r="BG182" i="18"/>
  <c r="BE182" i="18"/>
  <c r="T182" i="18"/>
  <c r="R182" i="18"/>
  <c r="P182" i="18"/>
  <c r="BI181" i="18"/>
  <c r="BH181" i="18"/>
  <c r="BG181" i="18"/>
  <c r="BE181" i="18"/>
  <c r="T181" i="18"/>
  <c r="R181" i="18"/>
  <c r="P181" i="18"/>
  <c r="BI180" i="18"/>
  <c r="BH180" i="18"/>
  <c r="BG180" i="18"/>
  <c r="BE180" i="18"/>
  <c r="T180" i="18"/>
  <c r="R180" i="18"/>
  <c r="P180" i="18"/>
  <c r="BI179" i="18"/>
  <c r="BH179" i="18"/>
  <c r="BG179" i="18"/>
  <c r="BE179" i="18"/>
  <c r="T179" i="18"/>
  <c r="R179" i="18"/>
  <c r="P179" i="18"/>
  <c r="BI178" i="18"/>
  <c r="BH178" i="18"/>
  <c r="BG178" i="18"/>
  <c r="BE178" i="18"/>
  <c r="T178" i="18"/>
  <c r="R178" i="18"/>
  <c r="P178" i="18"/>
  <c r="BI177" i="18"/>
  <c r="BH177" i="18"/>
  <c r="BG177" i="18"/>
  <c r="BE177" i="18"/>
  <c r="T177" i="18"/>
  <c r="R177" i="18"/>
  <c r="P177" i="18"/>
  <c r="BI176" i="18"/>
  <c r="BH176" i="18"/>
  <c r="BG176" i="18"/>
  <c r="BE176" i="18"/>
  <c r="T176" i="18"/>
  <c r="R176" i="18"/>
  <c r="P176" i="18"/>
  <c r="BI175" i="18"/>
  <c r="BH175" i="18"/>
  <c r="BG175" i="18"/>
  <c r="BE175" i="18"/>
  <c r="T175" i="18"/>
  <c r="R175" i="18"/>
  <c r="P175" i="18"/>
  <c r="BI174" i="18"/>
  <c r="BH174" i="18"/>
  <c r="BG174" i="18"/>
  <c r="BE174" i="18"/>
  <c r="T174" i="18"/>
  <c r="R174" i="18"/>
  <c r="P174" i="18"/>
  <c r="BI173" i="18"/>
  <c r="BH173" i="18"/>
  <c r="BG173" i="18"/>
  <c r="BE173" i="18"/>
  <c r="T173" i="18"/>
  <c r="R173" i="18"/>
  <c r="P173" i="18"/>
  <c r="BI172" i="18"/>
  <c r="BH172" i="18"/>
  <c r="BG172" i="18"/>
  <c r="BE172" i="18"/>
  <c r="T172" i="18"/>
  <c r="R172" i="18"/>
  <c r="P172" i="18"/>
  <c r="BI171" i="18"/>
  <c r="BH171" i="18"/>
  <c r="BG171" i="18"/>
  <c r="BE171" i="18"/>
  <c r="T171" i="18"/>
  <c r="R171" i="18"/>
  <c r="P171" i="18"/>
  <c r="BI170" i="18"/>
  <c r="BH170" i="18"/>
  <c r="BG170" i="18"/>
  <c r="BE170" i="18"/>
  <c r="T170" i="18"/>
  <c r="R170" i="18"/>
  <c r="P170" i="18"/>
  <c r="BI169" i="18"/>
  <c r="BH169" i="18"/>
  <c r="BG169" i="18"/>
  <c r="BE169" i="18"/>
  <c r="T169" i="18"/>
  <c r="R169" i="18"/>
  <c r="P169" i="18"/>
  <c r="BI168" i="18"/>
  <c r="BH168" i="18"/>
  <c r="BG168" i="18"/>
  <c r="BE168" i="18"/>
  <c r="T168" i="18"/>
  <c r="R168" i="18"/>
  <c r="P168" i="18"/>
  <c r="BI167" i="18"/>
  <c r="BH167" i="18"/>
  <c r="BG167" i="18"/>
  <c r="BE167" i="18"/>
  <c r="T167" i="18"/>
  <c r="R167" i="18"/>
  <c r="P167" i="18"/>
  <c r="BI166" i="18"/>
  <c r="BH166" i="18"/>
  <c r="BG166" i="18"/>
  <c r="BE166" i="18"/>
  <c r="T166" i="18"/>
  <c r="R166" i="18"/>
  <c r="P166" i="18"/>
  <c r="BI165" i="18"/>
  <c r="BH165" i="18"/>
  <c r="BG165" i="18"/>
  <c r="BE165" i="18"/>
  <c r="T165" i="18"/>
  <c r="R165" i="18"/>
  <c r="P165" i="18"/>
  <c r="BI164" i="18"/>
  <c r="BH164" i="18"/>
  <c r="BG164" i="18"/>
  <c r="BE164" i="18"/>
  <c r="T164" i="18"/>
  <c r="R164" i="18"/>
  <c r="P164" i="18"/>
  <c r="BI163" i="18"/>
  <c r="BH163" i="18"/>
  <c r="BG163" i="18"/>
  <c r="BE163" i="18"/>
  <c r="T163" i="18"/>
  <c r="R163" i="18"/>
  <c r="P163" i="18"/>
  <c r="BI162" i="18"/>
  <c r="BH162" i="18"/>
  <c r="BG162" i="18"/>
  <c r="BE162" i="18"/>
  <c r="T162" i="18"/>
  <c r="R162" i="18"/>
  <c r="P162" i="18"/>
  <c r="BI161" i="18"/>
  <c r="BH161" i="18"/>
  <c r="BG161" i="18"/>
  <c r="BE161" i="18"/>
  <c r="T161" i="18"/>
  <c r="R161" i="18"/>
  <c r="P161" i="18"/>
  <c r="BI160" i="18"/>
  <c r="BH160" i="18"/>
  <c r="BG160" i="18"/>
  <c r="BE160" i="18"/>
  <c r="T160" i="18"/>
  <c r="R160" i="18"/>
  <c r="P160" i="18"/>
  <c r="BI159" i="18"/>
  <c r="BH159" i="18"/>
  <c r="BG159" i="18"/>
  <c r="BE159" i="18"/>
  <c r="T159" i="18"/>
  <c r="R159" i="18"/>
  <c r="P159" i="18"/>
  <c r="BI158" i="18"/>
  <c r="BH158" i="18"/>
  <c r="BG158" i="18"/>
  <c r="BE158" i="18"/>
  <c r="T158" i="18"/>
  <c r="R158" i="18"/>
  <c r="P158" i="18"/>
  <c r="BI157" i="18"/>
  <c r="BH157" i="18"/>
  <c r="BG157" i="18"/>
  <c r="BE157" i="18"/>
  <c r="T157" i="18"/>
  <c r="R157" i="18"/>
  <c r="P157" i="18"/>
  <c r="BI156" i="18"/>
  <c r="BH156" i="18"/>
  <c r="BG156" i="18"/>
  <c r="BE156" i="18"/>
  <c r="T156" i="18"/>
  <c r="R156" i="18"/>
  <c r="P156" i="18"/>
  <c r="BI155" i="18"/>
  <c r="BH155" i="18"/>
  <c r="BG155" i="18"/>
  <c r="BE155" i="18"/>
  <c r="T155" i="18"/>
  <c r="R155" i="18"/>
  <c r="P155" i="18"/>
  <c r="BI154" i="18"/>
  <c r="BH154" i="18"/>
  <c r="BG154" i="18"/>
  <c r="BE154" i="18"/>
  <c r="T154" i="18"/>
  <c r="R154" i="18"/>
  <c r="P154" i="18"/>
  <c r="BI153" i="18"/>
  <c r="BH153" i="18"/>
  <c r="BG153" i="18"/>
  <c r="BE153" i="18"/>
  <c r="T153" i="18"/>
  <c r="R153" i="18"/>
  <c r="P153" i="18"/>
  <c r="BI152" i="18"/>
  <c r="BH152" i="18"/>
  <c r="BG152" i="18"/>
  <c r="BE152" i="18"/>
  <c r="T152" i="18"/>
  <c r="R152" i="18"/>
  <c r="P152" i="18"/>
  <c r="BI151" i="18"/>
  <c r="BH151" i="18"/>
  <c r="BG151" i="18"/>
  <c r="BE151" i="18"/>
  <c r="T151" i="18"/>
  <c r="R151" i="18"/>
  <c r="P151" i="18"/>
  <c r="BI150" i="18"/>
  <c r="BH150" i="18"/>
  <c r="BG150" i="18"/>
  <c r="BE150" i="18"/>
  <c r="T150" i="18"/>
  <c r="R150" i="18"/>
  <c r="P150" i="18"/>
  <c r="BI149" i="18"/>
  <c r="BH149" i="18"/>
  <c r="BG149" i="18"/>
  <c r="BE149" i="18"/>
  <c r="T149" i="18"/>
  <c r="R149" i="18"/>
  <c r="P149" i="18"/>
  <c r="BI148" i="18"/>
  <c r="BH148" i="18"/>
  <c r="BG148" i="18"/>
  <c r="BE148" i="18"/>
  <c r="T148" i="18"/>
  <c r="R148" i="18"/>
  <c r="P148" i="18"/>
  <c r="BI147" i="18"/>
  <c r="BH147" i="18"/>
  <c r="BG147" i="18"/>
  <c r="BE147" i="18"/>
  <c r="T147" i="18"/>
  <c r="R147" i="18"/>
  <c r="P147" i="18"/>
  <c r="BI145" i="18"/>
  <c r="BH145" i="18"/>
  <c r="BG145" i="18"/>
  <c r="BE145" i="18"/>
  <c r="T145" i="18"/>
  <c r="R145" i="18"/>
  <c r="P145" i="18"/>
  <c r="BI144" i="18"/>
  <c r="BH144" i="18"/>
  <c r="BG144" i="18"/>
  <c r="BE144" i="18"/>
  <c r="T144" i="18"/>
  <c r="R144" i="18"/>
  <c r="P144" i="18"/>
  <c r="BI143" i="18"/>
  <c r="BH143" i="18"/>
  <c r="BG143" i="18"/>
  <c r="BE143" i="18"/>
  <c r="T143" i="18"/>
  <c r="R143" i="18"/>
  <c r="P143" i="18"/>
  <c r="BI142" i="18"/>
  <c r="BH142" i="18"/>
  <c r="BG142" i="18"/>
  <c r="BE142" i="18"/>
  <c r="T142" i="18"/>
  <c r="R142" i="18"/>
  <c r="P142" i="18"/>
  <c r="BI140" i="18"/>
  <c r="BH140" i="18"/>
  <c r="BG140" i="18"/>
  <c r="BE140" i="18"/>
  <c r="T140" i="18"/>
  <c r="R140" i="18"/>
  <c r="P140" i="18"/>
  <c r="BI139" i="18"/>
  <c r="BH139" i="18"/>
  <c r="BG139" i="18"/>
  <c r="BE139" i="18"/>
  <c r="T139" i="18"/>
  <c r="R139" i="18"/>
  <c r="P139" i="18"/>
  <c r="BI137" i="18"/>
  <c r="BH137" i="18"/>
  <c r="BG137" i="18"/>
  <c r="BE137" i="18"/>
  <c r="T137" i="18"/>
  <c r="R137" i="18"/>
  <c r="P137" i="18"/>
  <c r="BI136" i="18"/>
  <c r="BH136" i="18"/>
  <c r="BG136" i="18"/>
  <c r="BE136" i="18"/>
  <c r="T136" i="18"/>
  <c r="R136" i="18"/>
  <c r="P136" i="18"/>
  <c r="BI135" i="18"/>
  <c r="BH135" i="18"/>
  <c r="BG135" i="18"/>
  <c r="BE135" i="18"/>
  <c r="T135" i="18"/>
  <c r="R135" i="18"/>
  <c r="P135" i="18"/>
  <c r="BI134" i="18"/>
  <c r="BH134" i="18"/>
  <c r="BG134" i="18"/>
  <c r="BE134" i="18"/>
  <c r="T134" i="18"/>
  <c r="R134" i="18"/>
  <c r="P134" i="18"/>
  <c r="BI133" i="18"/>
  <c r="BH133" i="18"/>
  <c r="BG133" i="18"/>
  <c r="BE133" i="18"/>
  <c r="T133" i="18"/>
  <c r="R133" i="18"/>
  <c r="P133" i="18"/>
  <c r="BI132" i="18"/>
  <c r="BH132" i="18"/>
  <c r="BG132" i="18"/>
  <c r="BE132" i="18"/>
  <c r="T132" i="18"/>
  <c r="R132" i="18"/>
  <c r="P132" i="18"/>
  <c r="BI131" i="18"/>
  <c r="BH131" i="18"/>
  <c r="BG131" i="18"/>
  <c r="BE131" i="18"/>
  <c r="T131" i="18"/>
  <c r="R131" i="18"/>
  <c r="P131" i="18"/>
  <c r="BI130" i="18"/>
  <c r="BH130" i="18"/>
  <c r="BG130" i="18"/>
  <c r="BE130" i="18"/>
  <c r="T130" i="18"/>
  <c r="R130" i="18"/>
  <c r="P130" i="18"/>
  <c r="BI129" i="18"/>
  <c r="BH129" i="18"/>
  <c r="BG129" i="18"/>
  <c r="BE129" i="18"/>
  <c r="T129" i="18"/>
  <c r="R129" i="18"/>
  <c r="P129" i="18"/>
  <c r="BI128" i="18"/>
  <c r="BH128" i="18"/>
  <c r="BG128" i="18"/>
  <c r="BE128" i="18"/>
  <c r="T128" i="18"/>
  <c r="R128" i="18"/>
  <c r="P128" i="18"/>
  <c r="BI127" i="18"/>
  <c r="BH127" i="18"/>
  <c r="BG127" i="18"/>
  <c r="BE127" i="18"/>
  <c r="T127" i="18"/>
  <c r="R127" i="18"/>
  <c r="P127" i="18"/>
  <c r="BI126" i="18"/>
  <c r="BH126" i="18"/>
  <c r="BG126" i="18"/>
  <c r="BE126" i="18"/>
  <c r="T126" i="18"/>
  <c r="R126" i="18"/>
  <c r="P126" i="18"/>
  <c r="J120" i="18"/>
  <c r="F120" i="18"/>
  <c r="J119" i="18"/>
  <c r="F119" i="18"/>
  <c r="F117" i="18"/>
  <c r="E115" i="18"/>
  <c r="J92" i="18"/>
  <c r="F92" i="18"/>
  <c r="J91" i="18"/>
  <c r="F91" i="18"/>
  <c r="F89" i="18"/>
  <c r="E87" i="18"/>
  <c r="J12" i="18"/>
  <c r="J89" i="18"/>
  <c r="E7" i="18"/>
  <c r="E113" i="18" s="1"/>
  <c r="J37" i="17"/>
  <c r="J36" i="17"/>
  <c r="AY112" i="1"/>
  <c r="J35" i="17"/>
  <c r="AX112" i="1"/>
  <c r="BI161" i="17"/>
  <c r="BH161" i="17"/>
  <c r="BG161" i="17"/>
  <c r="BE161" i="17"/>
  <c r="T161" i="17"/>
  <c r="T160" i="17"/>
  <c r="R161" i="17"/>
  <c r="R160" i="17"/>
  <c r="P161" i="17"/>
  <c r="P160" i="17"/>
  <c r="BI159" i="17"/>
  <c r="BH159" i="17"/>
  <c r="BG159" i="17"/>
  <c r="BE159" i="17"/>
  <c r="T159" i="17"/>
  <c r="R159" i="17"/>
  <c r="P159" i="17"/>
  <c r="BI158" i="17"/>
  <c r="BH158" i="17"/>
  <c r="BG158" i="17"/>
  <c r="BE158" i="17"/>
  <c r="T158" i="17"/>
  <c r="R158" i="17"/>
  <c r="P158" i="17"/>
  <c r="BI157" i="17"/>
  <c r="BH157" i="17"/>
  <c r="BG157" i="17"/>
  <c r="BE157" i="17"/>
  <c r="T157" i="17"/>
  <c r="R157" i="17"/>
  <c r="P157" i="17"/>
  <c r="BI156" i="17"/>
  <c r="BH156" i="17"/>
  <c r="BG156" i="17"/>
  <c r="BE156" i="17"/>
  <c r="T156" i="17"/>
  <c r="R156" i="17"/>
  <c r="P156" i="17"/>
  <c r="BI155" i="17"/>
  <c r="BH155" i="17"/>
  <c r="BG155" i="17"/>
  <c r="BE155" i="17"/>
  <c r="T155" i="17"/>
  <c r="R155" i="17"/>
  <c r="P155" i="17"/>
  <c r="BI154" i="17"/>
  <c r="BH154" i="17"/>
  <c r="BG154" i="17"/>
  <c r="BE154" i="17"/>
  <c r="T154" i="17"/>
  <c r="R154" i="17"/>
  <c r="P154" i="17"/>
  <c r="BI153" i="17"/>
  <c r="BH153" i="17"/>
  <c r="BG153" i="17"/>
  <c r="BE153" i="17"/>
  <c r="T153" i="17"/>
  <c r="R153" i="17"/>
  <c r="P153" i="17"/>
  <c r="BI152" i="17"/>
  <c r="BH152" i="17"/>
  <c r="BG152" i="17"/>
  <c r="BE152" i="17"/>
  <c r="T152" i="17"/>
  <c r="R152" i="17"/>
  <c r="P152" i="17"/>
  <c r="BI151" i="17"/>
  <c r="BH151" i="17"/>
  <c r="BG151" i="17"/>
  <c r="BE151" i="17"/>
  <c r="T151" i="17"/>
  <c r="R151" i="17"/>
  <c r="P151" i="17"/>
  <c r="BI150" i="17"/>
  <c r="BH150" i="17"/>
  <c r="BG150" i="17"/>
  <c r="BE150" i="17"/>
  <c r="T150" i="17"/>
  <c r="R150" i="17"/>
  <c r="P150" i="17"/>
  <c r="BI149" i="17"/>
  <c r="BH149" i="17"/>
  <c r="BG149" i="17"/>
  <c r="BE149" i="17"/>
  <c r="T149" i="17"/>
  <c r="R149" i="17"/>
  <c r="P149" i="17"/>
  <c r="BI148" i="17"/>
  <c r="BH148" i="17"/>
  <c r="BG148" i="17"/>
  <c r="BE148" i="17"/>
  <c r="T148" i="17"/>
  <c r="R148" i="17"/>
  <c r="P148" i="17"/>
  <c r="BI147" i="17"/>
  <c r="BH147" i="17"/>
  <c r="BG147" i="17"/>
  <c r="BE147" i="17"/>
  <c r="T147" i="17"/>
  <c r="R147" i="17"/>
  <c r="P147" i="17"/>
  <c r="BI146" i="17"/>
  <c r="BH146" i="17"/>
  <c r="BG146" i="17"/>
  <c r="BE146" i="17"/>
  <c r="T146" i="17"/>
  <c r="R146" i="17"/>
  <c r="P146" i="17"/>
  <c r="BI145" i="17"/>
  <c r="BH145" i="17"/>
  <c r="BG145" i="17"/>
  <c r="BE145" i="17"/>
  <c r="T145" i="17"/>
  <c r="R145" i="17"/>
  <c r="P145" i="17"/>
  <c r="BI144" i="17"/>
  <c r="BH144" i="17"/>
  <c r="BG144" i="17"/>
  <c r="BE144" i="17"/>
  <c r="T144" i="17"/>
  <c r="R144" i="17"/>
  <c r="P144" i="17"/>
  <c r="BI143" i="17"/>
  <c r="BH143" i="17"/>
  <c r="BG143" i="17"/>
  <c r="BE143" i="17"/>
  <c r="T143" i="17"/>
  <c r="R143" i="17"/>
  <c r="P143" i="17"/>
  <c r="BI142" i="17"/>
  <c r="BH142" i="17"/>
  <c r="BG142" i="17"/>
  <c r="BE142" i="17"/>
  <c r="T142" i="17"/>
  <c r="R142" i="17"/>
  <c r="P142" i="17"/>
  <c r="BI141" i="17"/>
  <c r="BH141" i="17"/>
  <c r="BG141" i="17"/>
  <c r="BE141" i="17"/>
  <c r="T141" i="17"/>
  <c r="R141" i="17"/>
  <c r="P141" i="17"/>
  <c r="BI140" i="17"/>
  <c r="BH140" i="17"/>
  <c r="BG140" i="17"/>
  <c r="BE140" i="17"/>
  <c r="T140" i="17"/>
  <c r="R140" i="17"/>
  <c r="P140" i="17"/>
  <c r="BI139" i="17"/>
  <c r="BH139" i="17"/>
  <c r="BG139" i="17"/>
  <c r="BE139" i="17"/>
  <c r="T139" i="17"/>
  <c r="R139" i="17"/>
  <c r="P139" i="17"/>
  <c r="BI138" i="17"/>
  <c r="BH138" i="17"/>
  <c r="BG138" i="17"/>
  <c r="BE138" i="17"/>
  <c r="T138" i="17"/>
  <c r="R138" i="17"/>
  <c r="P138" i="17"/>
  <c r="BI137" i="17"/>
  <c r="BH137" i="17"/>
  <c r="BG137" i="17"/>
  <c r="BE137" i="17"/>
  <c r="T137" i="17"/>
  <c r="R137" i="17"/>
  <c r="P137" i="17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3" i="17"/>
  <c r="BH133" i="17"/>
  <c r="BG133" i="17"/>
  <c r="BE133" i="17"/>
  <c r="T133" i="17"/>
  <c r="T132" i="17" s="1"/>
  <c r="R133" i="17"/>
  <c r="R132" i="17"/>
  <c r="P133" i="17"/>
  <c r="P132" i="17" s="1"/>
  <c r="BI131" i="17"/>
  <c r="BH131" i="17"/>
  <c r="BG131" i="17"/>
  <c r="BE131" i="17"/>
  <c r="T131" i="17"/>
  <c r="R131" i="17"/>
  <c r="P131" i="17"/>
  <c r="BI130" i="17"/>
  <c r="BH130" i="17"/>
  <c r="BG130" i="17"/>
  <c r="BE130" i="17"/>
  <c r="T130" i="17"/>
  <c r="R130" i="17"/>
  <c r="P130" i="17"/>
  <c r="BI129" i="17"/>
  <c r="BH129" i="17"/>
  <c r="BG129" i="17"/>
  <c r="BE129" i="17"/>
  <c r="T129" i="17"/>
  <c r="R129" i="17"/>
  <c r="P129" i="17"/>
  <c r="BI128" i="17"/>
  <c r="BH128" i="17"/>
  <c r="BG128" i="17"/>
  <c r="BE128" i="17"/>
  <c r="T128" i="17"/>
  <c r="R128" i="17"/>
  <c r="P128" i="17"/>
  <c r="BI127" i="17"/>
  <c r="BH127" i="17"/>
  <c r="BG127" i="17"/>
  <c r="BE127" i="17"/>
  <c r="T127" i="17"/>
  <c r="R127" i="17"/>
  <c r="P127" i="17"/>
  <c r="BI126" i="17"/>
  <c r="BH126" i="17"/>
  <c r="BG126" i="17"/>
  <c r="BE126" i="17"/>
  <c r="T126" i="17"/>
  <c r="R126" i="17"/>
  <c r="P126" i="17"/>
  <c r="BI125" i="17"/>
  <c r="BH125" i="17"/>
  <c r="BG125" i="17"/>
  <c r="BE125" i="17"/>
  <c r="T125" i="17"/>
  <c r="R125" i="17"/>
  <c r="P125" i="17"/>
  <c r="BI124" i="17"/>
  <c r="BH124" i="17"/>
  <c r="BG124" i="17"/>
  <c r="BE124" i="17"/>
  <c r="T124" i="17"/>
  <c r="R124" i="17"/>
  <c r="P124" i="17"/>
  <c r="J118" i="17"/>
  <c r="F118" i="17"/>
  <c r="J117" i="17"/>
  <c r="F117" i="17"/>
  <c r="F115" i="17"/>
  <c r="E113" i="17"/>
  <c r="J92" i="17"/>
  <c r="F92" i="17"/>
  <c r="J91" i="17"/>
  <c r="F91" i="17"/>
  <c r="F89" i="17"/>
  <c r="E87" i="17"/>
  <c r="J12" i="17"/>
  <c r="J115" i="17"/>
  <c r="E7" i="17"/>
  <c r="E111" i="17" s="1"/>
  <c r="J37" i="16"/>
  <c r="J36" i="16"/>
  <c r="AY111" i="1"/>
  <c r="J35" i="16"/>
  <c r="AX111" i="1"/>
  <c r="BI166" i="16"/>
  <c r="BH166" i="16"/>
  <c r="BG166" i="16"/>
  <c r="BE166" i="16"/>
  <c r="T166" i="16"/>
  <c r="R166" i="16"/>
  <c r="P166" i="16"/>
  <c r="BI165" i="16"/>
  <c r="BH165" i="16"/>
  <c r="BG165" i="16"/>
  <c r="BE165" i="16"/>
  <c r="T165" i="16"/>
  <c r="R165" i="16"/>
  <c r="P165" i="16"/>
  <c r="BI164" i="16"/>
  <c r="BH164" i="16"/>
  <c r="BG164" i="16"/>
  <c r="BE164" i="16"/>
  <c r="T164" i="16"/>
  <c r="R164" i="16"/>
  <c r="P164" i="16"/>
  <c r="BI163" i="16"/>
  <c r="BH163" i="16"/>
  <c r="BG163" i="16"/>
  <c r="BE163" i="16"/>
  <c r="T163" i="16"/>
  <c r="R163" i="16"/>
  <c r="P163" i="16"/>
  <c r="BI160" i="16"/>
  <c r="BH160" i="16"/>
  <c r="BG160" i="16"/>
  <c r="BE160" i="16"/>
  <c r="T160" i="16"/>
  <c r="R160" i="16"/>
  <c r="P160" i="16"/>
  <c r="BI159" i="16"/>
  <c r="BH159" i="16"/>
  <c r="BG159" i="16"/>
  <c r="BE159" i="16"/>
  <c r="T159" i="16"/>
  <c r="R159" i="16"/>
  <c r="P159" i="16"/>
  <c r="BI156" i="16"/>
  <c r="BH156" i="16"/>
  <c r="BG156" i="16"/>
  <c r="BE156" i="16"/>
  <c r="T156" i="16"/>
  <c r="T155" i="16"/>
  <c r="R156" i="16"/>
  <c r="R155" i="16"/>
  <c r="P156" i="16"/>
  <c r="P155" i="16"/>
  <c r="BI154" i="16"/>
  <c r="BH154" i="16"/>
  <c r="BG154" i="16"/>
  <c r="BE154" i="16"/>
  <c r="T154" i="16"/>
  <c r="R154" i="16"/>
  <c r="P154" i="16"/>
  <c r="BI153" i="16"/>
  <c r="BH153" i="16"/>
  <c r="BG153" i="16"/>
  <c r="BE153" i="16"/>
  <c r="T153" i="16"/>
  <c r="R153" i="16"/>
  <c r="P153" i="16"/>
  <c r="BI152" i="16"/>
  <c r="BH152" i="16"/>
  <c r="BG152" i="16"/>
  <c r="BE152" i="16"/>
  <c r="T152" i="16"/>
  <c r="R152" i="16"/>
  <c r="P152" i="16"/>
  <c r="BI151" i="16"/>
  <c r="BH151" i="16"/>
  <c r="BG151" i="16"/>
  <c r="BE151" i="16"/>
  <c r="T151" i="16"/>
  <c r="R151" i="16"/>
  <c r="P151" i="16"/>
  <c r="BI150" i="16"/>
  <c r="BH150" i="16"/>
  <c r="BG150" i="16"/>
  <c r="BE150" i="16"/>
  <c r="T150" i="16"/>
  <c r="R150" i="16"/>
  <c r="P150" i="16"/>
  <c r="BI149" i="16"/>
  <c r="BH149" i="16"/>
  <c r="BG149" i="16"/>
  <c r="BE149" i="16"/>
  <c r="T149" i="16"/>
  <c r="R149" i="16"/>
  <c r="P149" i="16"/>
  <c r="BI148" i="16"/>
  <c r="BH148" i="16"/>
  <c r="BG148" i="16"/>
  <c r="BE148" i="16"/>
  <c r="T148" i="16"/>
  <c r="R148" i="16"/>
  <c r="P148" i="16"/>
  <c r="BI147" i="16"/>
  <c r="BH147" i="16"/>
  <c r="BG147" i="16"/>
  <c r="BE147" i="16"/>
  <c r="T147" i="16"/>
  <c r="R147" i="16"/>
  <c r="P147" i="16"/>
  <c r="BI146" i="16"/>
  <c r="BH146" i="16"/>
  <c r="BG146" i="16"/>
  <c r="BE146" i="16"/>
  <c r="T146" i="16"/>
  <c r="R146" i="16"/>
  <c r="P146" i="16"/>
  <c r="BI145" i="16"/>
  <c r="BH145" i="16"/>
  <c r="BG145" i="16"/>
  <c r="BE145" i="16"/>
  <c r="T145" i="16"/>
  <c r="R145" i="16"/>
  <c r="P145" i="16"/>
  <c r="BI144" i="16"/>
  <c r="BH144" i="16"/>
  <c r="BG144" i="16"/>
  <c r="BE144" i="16"/>
  <c r="T144" i="16"/>
  <c r="R144" i="16"/>
  <c r="P144" i="16"/>
  <c r="BI143" i="16"/>
  <c r="BH143" i="16"/>
  <c r="BG143" i="16"/>
  <c r="BE143" i="16"/>
  <c r="T143" i="16"/>
  <c r="R143" i="16"/>
  <c r="P143" i="16"/>
  <c r="BI142" i="16"/>
  <c r="BH142" i="16"/>
  <c r="BG142" i="16"/>
  <c r="BE142" i="16"/>
  <c r="T142" i="16"/>
  <c r="R142" i="16"/>
  <c r="P142" i="16"/>
  <c r="BI141" i="16"/>
  <c r="BH141" i="16"/>
  <c r="BG141" i="16"/>
  <c r="BE141" i="16"/>
  <c r="T141" i="16"/>
  <c r="R141" i="16"/>
  <c r="P141" i="16"/>
  <c r="BI140" i="16"/>
  <c r="BH140" i="16"/>
  <c r="BG140" i="16"/>
  <c r="BE140" i="16"/>
  <c r="T140" i="16"/>
  <c r="R140" i="16"/>
  <c r="P140" i="16"/>
  <c r="BI139" i="16"/>
  <c r="BH139" i="16"/>
  <c r="BG139" i="16"/>
  <c r="BE139" i="16"/>
  <c r="T139" i="16"/>
  <c r="R139" i="16"/>
  <c r="P139" i="16"/>
  <c r="BI138" i="16"/>
  <c r="BH138" i="16"/>
  <c r="BG138" i="16"/>
  <c r="BE138" i="16"/>
  <c r="T138" i="16"/>
  <c r="R138" i="16"/>
  <c r="P138" i="16"/>
  <c r="BI137" i="16"/>
  <c r="BH137" i="16"/>
  <c r="BG137" i="16"/>
  <c r="BE137" i="16"/>
  <c r="T137" i="16"/>
  <c r="R137" i="16"/>
  <c r="P137" i="16"/>
  <c r="BI135" i="16"/>
  <c r="BH135" i="16"/>
  <c r="BG135" i="16"/>
  <c r="BE135" i="16"/>
  <c r="T135" i="16"/>
  <c r="T134" i="16"/>
  <c r="R135" i="16"/>
  <c r="R134" i="16"/>
  <c r="P135" i="16"/>
  <c r="P134" i="16"/>
  <c r="BI133" i="16"/>
  <c r="BH133" i="16"/>
  <c r="BG133" i="16"/>
  <c r="BE133" i="16"/>
  <c r="T133" i="16"/>
  <c r="R133" i="16"/>
  <c r="P133" i="16"/>
  <c r="BI132" i="16"/>
  <c r="BH132" i="16"/>
  <c r="BG132" i="16"/>
  <c r="BE132" i="16"/>
  <c r="T132" i="16"/>
  <c r="R132" i="16"/>
  <c r="P132" i="16"/>
  <c r="BI131" i="16"/>
  <c r="BH131" i="16"/>
  <c r="BG131" i="16"/>
  <c r="BE131" i="16"/>
  <c r="T131" i="16"/>
  <c r="R131" i="16"/>
  <c r="P131" i="16"/>
  <c r="BI130" i="16"/>
  <c r="BH130" i="16"/>
  <c r="BG130" i="16"/>
  <c r="BE130" i="16"/>
  <c r="T130" i="16"/>
  <c r="R130" i="16"/>
  <c r="P130" i="16"/>
  <c r="BI129" i="16"/>
  <c r="BH129" i="16"/>
  <c r="BG129" i="16"/>
  <c r="BE129" i="16"/>
  <c r="T129" i="16"/>
  <c r="R129" i="16"/>
  <c r="P129" i="16"/>
  <c r="BI128" i="16"/>
  <c r="BH128" i="16"/>
  <c r="BG128" i="16"/>
  <c r="BE128" i="16"/>
  <c r="T128" i="16"/>
  <c r="R128" i="16"/>
  <c r="P128" i="16"/>
  <c r="J122" i="16"/>
  <c r="F122" i="16"/>
  <c r="J121" i="16"/>
  <c r="F121" i="16"/>
  <c r="F119" i="16"/>
  <c r="E117" i="16"/>
  <c r="J92" i="16"/>
  <c r="F92" i="16"/>
  <c r="J91" i="16"/>
  <c r="F91" i="16"/>
  <c r="F89" i="16"/>
  <c r="E87" i="16"/>
  <c r="J12" i="16"/>
  <c r="J119" i="16"/>
  <c r="E7" i="16"/>
  <c r="E85" i="16"/>
  <c r="J37" i="15"/>
  <c r="J36" i="15"/>
  <c r="AY110" i="1"/>
  <c r="J35" i="15"/>
  <c r="AX110" i="1" s="1"/>
  <c r="BI155" i="15"/>
  <c r="BH155" i="15"/>
  <c r="BG155" i="15"/>
  <c r="BE155" i="15"/>
  <c r="T155" i="15"/>
  <c r="R155" i="15"/>
  <c r="P155" i="15"/>
  <c r="BI154" i="15"/>
  <c r="BH154" i="15"/>
  <c r="BG154" i="15"/>
  <c r="BE154" i="15"/>
  <c r="T154" i="15"/>
  <c r="R154" i="15"/>
  <c r="P154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50" i="15"/>
  <c r="BH150" i="15"/>
  <c r="BG150" i="15"/>
  <c r="BE150" i="15"/>
  <c r="T150" i="15"/>
  <c r="R150" i="15"/>
  <c r="P150" i="15"/>
  <c r="BI149" i="15"/>
  <c r="BH149" i="15"/>
  <c r="BG149" i="15"/>
  <c r="BE149" i="15"/>
  <c r="T149" i="15"/>
  <c r="R149" i="15"/>
  <c r="P149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4" i="15"/>
  <c r="BH144" i="15"/>
  <c r="BG144" i="15"/>
  <c r="BE144" i="15"/>
  <c r="T144" i="15"/>
  <c r="R144" i="15"/>
  <c r="P144" i="15"/>
  <c r="BI143" i="15"/>
  <c r="BH143" i="15"/>
  <c r="BG143" i="15"/>
  <c r="BE143" i="15"/>
  <c r="T143" i="15"/>
  <c r="R143" i="15"/>
  <c r="P143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9" i="15"/>
  <c r="BH139" i="15"/>
  <c r="BG139" i="15"/>
  <c r="BE139" i="15"/>
  <c r="T139" i="15"/>
  <c r="R139" i="15"/>
  <c r="P139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J117" i="15"/>
  <c r="F117" i="15"/>
  <c r="J116" i="15"/>
  <c r="F116" i="15"/>
  <c r="F114" i="15"/>
  <c r="E112" i="15"/>
  <c r="J92" i="15"/>
  <c r="F92" i="15"/>
  <c r="J91" i="15"/>
  <c r="F91" i="15"/>
  <c r="F89" i="15"/>
  <c r="E87" i="15"/>
  <c r="J12" i="15"/>
  <c r="J89" i="15"/>
  <c r="E7" i="15"/>
  <c r="E85" i="15"/>
  <c r="J37" i="14"/>
  <c r="J36" i="14"/>
  <c r="AY109" i="1" s="1"/>
  <c r="J35" i="14"/>
  <c r="AX109" i="1"/>
  <c r="BI213" i="14"/>
  <c r="BH213" i="14"/>
  <c r="BG213" i="14"/>
  <c r="BE213" i="14"/>
  <c r="T213" i="14"/>
  <c r="R213" i="14"/>
  <c r="P213" i="14"/>
  <c r="BI212" i="14"/>
  <c r="BH212" i="14"/>
  <c r="BG212" i="14"/>
  <c r="BE212" i="14"/>
  <c r="T212" i="14"/>
  <c r="R212" i="14"/>
  <c r="P212" i="14"/>
  <c r="BI211" i="14"/>
  <c r="BH211" i="14"/>
  <c r="BG211" i="14"/>
  <c r="BE211" i="14"/>
  <c r="T211" i="14"/>
  <c r="R211" i="14"/>
  <c r="P211" i="14"/>
  <c r="BI209" i="14"/>
  <c r="BH209" i="14"/>
  <c r="BG209" i="14"/>
  <c r="BE209" i="14"/>
  <c r="T209" i="14"/>
  <c r="R209" i="14"/>
  <c r="P209" i="14"/>
  <c r="BI208" i="14"/>
  <c r="BH208" i="14"/>
  <c r="BG208" i="14"/>
  <c r="BE208" i="14"/>
  <c r="T208" i="14"/>
  <c r="R208" i="14"/>
  <c r="P208" i="14"/>
  <c r="BI207" i="14"/>
  <c r="BH207" i="14"/>
  <c r="BG207" i="14"/>
  <c r="BE207" i="14"/>
  <c r="T207" i="14"/>
  <c r="R207" i="14"/>
  <c r="P207" i="14"/>
  <c r="BI206" i="14"/>
  <c r="BH206" i="14"/>
  <c r="BG206" i="14"/>
  <c r="BE206" i="14"/>
  <c r="T206" i="14"/>
  <c r="R206" i="14"/>
  <c r="P206" i="14"/>
  <c r="BI205" i="14"/>
  <c r="BH205" i="14"/>
  <c r="BG205" i="14"/>
  <c r="BE205" i="14"/>
  <c r="T205" i="14"/>
  <c r="R205" i="14"/>
  <c r="P205" i="14"/>
  <c r="BI204" i="14"/>
  <c r="BH204" i="14"/>
  <c r="BG204" i="14"/>
  <c r="BE204" i="14"/>
  <c r="T204" i="14"/>
  <c r="R204" i="14"/>
  <c r="P204" i="14"/>
  <c r="BI203" i="14"/>
  <c r="BH203" i="14"/>
  <c r="BG203" i="14"/>
  <c r="BE203" i="14"/>
  <c r="T203" i="14"/>
  <c r="R203" i="14"/>
  <c r="P203" i="14"/>
  <c r="BI202" i="14"/>
  <c r="BH202" i="14"/>
  <c r="BG202" i="14"/>
  <c r="BE202" i="14"/>
  <c r="T202" i="14"/>
  <c r="R202" i="14"/>
  <c r="P202" i="14"/>
  <c r="BI201" i="14"/>
  <c r="BH201" i="14"/>
  <c r="BG201" i="14"/>
  <c r="BE201" i="14"/>
  <c r="T201" i="14"/>
  <c r="R201" i="14"/>
  <c r="P201" i="14"/>
  <c r="BI200" i="14"/>
  <c r="BH200" i="14"/>
  <c r="BG200" i="14"/>
  <c r="BE200" i="14"/>
  <c r="T200" i="14"/>
  <c r="R200" i="14"/>
  <c r="P200" i="14"/>
  <c r="BI199" i="14"/>
  <c r="BH199" i="14"/>
  <c r="BG199" i="14"/>
  <c r="BE199" i="14"/>
  <c r="T199" i="14"/>
  <c r="R199" i="14"/>
  <c r="P199" i="14"/>
  <c r="BI198" i="14"/>
  <c r="BH198" i="14"/>
  <c r="BG198" i="14"/>
  <c r="BE198" i="14"/>
  <c r="T198" i="14"/>
  <c r="R198" i="14"/>
  <c r="P198" i="14"/>
  <c r="BI197" i="14"/>
  <c r="BH197" i="14"/>
  <c r="BG197" i="14"/>
  <c r="BE197" i="14"/>
  <c r="T197" i="14"/>
  <c r="R197" i="14"/>
  <c r="P197" i="14"/>
  <c r="BI196" i="14"/>
  <c r="BH196" i="14"/>
  <c r="BG196" i="14"/>
  <c r="BE196" i="14"/>
  <c r="T196" i="14"/>
  <c r="R196" i="14"/>
  <c r="P196" i="14"/>
  <c r="BI195" i="14"/>
  <c r="BH195" i="14"/>
  <c r="BG195" i="14"/>
  <c r="BE195" i="14"/>
  <c r="T195" i="14"/>
  <c r="R195" i="14"/>
  <c r="P195" i="14"/>
  <c r="BI194" i="14"/>
  <c r="BH194" i="14"/>
  <c r="BG194" i="14"/>
  <c r="BE194" i="14"/>
  <c r="T194" i="14"/>
  <c r="R194" i="14"/>
  <c r="P194" i="14"/>
  <c r="BI193" i="14"/>
  <c r="BH193" i="14"/>
  <c r="BG193" i="14"/>
  <c r="BE193" i="14"/>
  <c r="T193" i="14"/>
  <c r="R193" i="14"/>
  <c r="P193" i="14"/>
  <c r="BI192" i="14"/>
  <c r="BH192" i="14"/>
  <c r="BG192" i="14"/>
  <c r="BE192" i="14"/>
  <c r="T192" i="14"/>
  <c r="R192" i="14"/>
  <c r="P192" i="14"/>
  <c r="BI191" i="14"/>
  <c r="BH191" i="14"/>
  <c r="BG191" i="14"/>
  <c r="BE191" i="14"/>
  <c r="T191" i="14"/>
  <c r="R191" i="14"/>
  <c r="P191" i="14"/>
  <c r="BI190" i="14"/>
  <c r="BH190" i="14"/>
  <c r="BG190" i="14"/>
  <c r="BE190" i="14"/>
  <c r="T190" i="14"/>
  <c r="R190" i="14"/>
  <c r="P190" i="14"/>
  <c r="BI189" i="14"/>
  <c r="BH189" i="14"/>
  <c r="BG189" i="14"/>
  <c r="BE189" i="14"/>
  <c r="T189" i="14"/>
  <c r="R189" i="14"/>
  <c r="P189" i="14"/>
  <c r="BI188" i="14"/>
  <c r="BH188" i="14"/>
  <c r="BG188" i="14"/>
  <c r="BE188" i="14"/>
  <c r="T188" i="14"/>
  <c r="R188" i="14"/>
  <c r="P188" i="14"/>
  <c r="BI187" i="14"/>
  <c r="BH187" i="14"/>
  <c r="BG187" i="14"/>
  <c r="BE187" i="14"/>
  <c r="T187" i="14"/>
  <c r="R187" i="14"/>
  <c r="P187" i="14"/>
  <c r="BI186" i="14"/>
  <c r="BH186" i="14"/>
  <c r="BG186" i="14"/>
  <c r="BE186" i="14"/>
  <c r="T186" i="14"/>
  <c r="R186" i="14"/>
  <c r="P186" i="14"/>
  <c r="BI185" i="14"/>
  <c r="BH185" i="14"/>
  <c r="BG185" i="14"/>
  <c r="BE185" i="14"/>
  <c r="T185" i="14"/>
  <c r="R185" i="14"/>
  <c r="P185" i="14"/>
  <c r="BI184" i="14"/>
  <c r="BH184" i="14"/>
  <c r="BG184" i="14"/>
  <c r="BE184" i="14"/>
  <c r="T184" i="14"/>
  <c r="R184" i="14"/>
  <c r="P184" i="14"/>
  <c r="BI183" i="14"/>
  <c r="BH183" i="14"/>
  <c r="BG183" i="14"/>
  <c r="BE183" i="14"/>
  <c r="T183" i="14"/>
  <c r="R183" i="14"/>
  <c r="P183" i="14"/>
  <c r="BI182" i="14"/>
  <c r="BH182" i="14"/>
  <c r="BG182" i="14"/>
  <c r="BE182" i="14"/>
  <c r="T182" i="14"/>
  <c r="R182" i="14"/>
  <c r="P182" i="14"/>
  <c r="BI181" i="14"/>
  <c r="BH181" i="14"/>
  <c r="BG181" i="14"/>
  <c r="BE181" i="14"/>
  <c r="T181" i="14"/>
  <c r="R181" i="14"/>
  <c r="P181" i="14"/>
  <c r="BI178" i="14"/>
  <c r="BH178" i="14"/>
  <c r="BG178" i="14"/>
  <c r="BE178" i="14"/>
  <c r="T178" i="14"/>
  <c r="R178" i="14"/>
  <c r="P178" i="14"/>
  <c r="BI177" i="14"/>
  <c r="BH177" i="14"/>
  <c r="BG177" i="14"/>
  <c r="BE177" i="14"/>
  <c r="T177" i="14"/>
  <c r="R177" i="14"/>
  <c r="P177" i="14"/>
  <c r="BI176" i="14"/>
  <c r="BH176" i="14"/>
  <c r="BG176" i="14"/>
  <c r="BE176" i="14"/>
  <c r="T176" i="14"/>
  <c r="R176" i="14"/>
  <c r="P176" i="14"/>
  <c r="BI175" i="14"/>
  <c r="BH175" i="14"/>
  <c r="BG175" i="14"/>
  <c r="BE175" i="14"/>
  <c r="T175" i="14"/>
  <c r="R175" i="14"/>
  <c r="P175" i="14"/>
  <c r="BI173" i="14"/>
  <c r="BH173" i="14"/>
  <c r="BG173" i="14"/>
  <c r="BE173" i="14"/>
  <c r="T173" i="14"/>
  <c r="R173" i="14"/>
  <c r="P173" i="14"/>
  <c r="BI172" i="14"/>
  <c r="BH172" i="14"/>
  <c r="BG172" i="14"/>
  <c r="BE172" i="14"/>
  <c r="T172" i="14"/>
  <c r="R172" i="14"/>
  <c r="P172" i="14"/>
  <c r="BI171" i="14"/>
  <c r="BH171" i="14"/>
  <c r="BG171" i="14"/>
  <c r="BE171" i="14"/>
  <c r="T171" i="14"/>
  <c r="R171" i="14"/>
  <c r="P171" i="14"/>
  <c r="BI170" i="14"/>
  <c r="BH170" i="14"/>
  <c r="BG170" i="14"/>
  <c r="BE170" i="14"/>
  <c r="T170" i="14"/>
  <c r="R170" i="14"/>
  <c r="P170" i="14"/>
  <c r="BI169" i="14"/>
  <c r="BH169" i="14"/>
  <c r="BG169" i="14"/>
  <c r="BE169" i="14"/>
  <c r="T169" i="14"/>
  <c r="R169" i="14"/>
  <c r="P169" i="14"/>
  <c r="BI168" i="14"/>
  <c r="BH168" i="14"/>
  <c r="BG168" i="14"/>
  <c r="BE168" i="14"/>
  <c r="T168" i="14"/>
  <c r="R168" i="14"/>
  <c r="P168" i="14"/>
  <c r="BI167" i="14"/>
  <c r="BH167" i="14"/>
  <c r="BG167" i="14"/>
  <c r="BE167" i="14"/>
  <c r="T167" i="14"/>
  <c r="R167" i="14"/>
  <c r="P167" i="14"/>
  <c r="BI165" i="14"/>
  <c r="BH165" i="14"/>
  <c r="BG165" i="14"/>
  <c r="BE165" i="14"/>
  <c r="T165" i="14"/>
  <c r="R165" i="14"/>
  <c r="P165" i="14"/>
  <c r="BI164" i="14"/>
  <c r="BH164" i="14"/>
  <c r="BG164" i="14"/>
  <c r="BE164" i="14"/>
  <c r="T164" i="14"/>
  <c r="R164" i="14"/>
  <c r="P164" i="14"/>
  <c r="BI163" i="14"/>
  <c r="BH163" i="14"/>
  <c r="BG163" i="14"/>
  <c r="BE163" i="14"/>
  <c r="T163" i="14"/>
  <c r="R163" i="14"/>
  <c r="P163" i="14"/>
  <c r="BI162" i="14"/>
  <c r="BH162" i="14"/>
  <c r="BG162" i="14"/>
  <c r="BE162" i="14"/>
  <c r="T162" i="14"/>
  <c r="R162" i="14"/>
  <c r="P162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6" i="14"/>
  <c r="BH156" i="14"/>
  <c r="BG156" i="14"/>
  <c r="BE156" i="14"/>
  <c r="T156" i="14"/>
  <c r="R156" i="14"/>
  <c r="P156" i="14"/>
  <c r="BI155" i="14"/>
  <c r="BH155" i="14"/>
  <c r="BG155" i="14"/>
  <c r="BE155" i="14"/>
  <c r="T155" i="14"/>
  <c r="R155" i="14"/>
  <c r="P155" i="14"/>
  <c r="BI154" i="14"/>
  <c r="BH154" i="14"/>
  <c r="BG154" i="14"/>
  <c r="BE154" i="14"/>
  <c r="T154" i="14"/>
  <c r="R154" i="14"/>
  <c r="P154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5" i="14"/>
  <c r="BH145" i="14"/>
  <c r="BG145" i="14"/>
  <c r="BE145" i="14"/>
  <c r="T145" i="14"/>
  <c r="T144" i="14"/>
  <c r="R145" i="14"/>
  <c r="R144" i="14"/>
  <c r="P145" i="14"/>
  <c r="P144" i="14"/>
  <c r="BI143" i="14"/>
  <c r="BH143" i="14"/>
  <c r="BG143" i="14"/>
  <c r="BE143" i="14"/>
  <c r="T143" i="14"/>
  <c r="R143" i="14"/>
  <c r="P143" i="14"/>
  <c r="BI142" i="14"/>
  <c r="BH142" i="14"/>
  <c r="BG142" i="14"/>
  <c r="BE142" i="14"/>
  <c r="T142" i="14"/>
  <c r="R142" i="14"/>
  <c r="P142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8" i="14"/>
  <c r="BH138" i="14"/>
  <c r="BG138" i="14"/>
  <c r="BE138" i="14"/>
  <c r="T138" i="14"/>
  <c r="T137" i="14"/>
  <c r="R138" i="14"/>
  <c r="R137" i="14"/>
  <c r="P138" i="14"/>
  <c r="P137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J125" i="14"/>
  <c r="F125" i="14"/>
  <c r="J124" i="14"/>
  <c r="F124" i="14"/>
  <c r="F122" i="14"/>
  <c r="E120" i="14"/>
  <c r="J92" i="14"/>
  <c r="F92" i="14"/>
  <c r="J91" i="14"/>
  <c r="F91" i="14"/>
  <c r="F89" i="14"/>
  <c r="E87" i="14"/>
  <c r="J12" i="14"/>
  <c r="J122" i="14"/>
  <c r="E7" i="14"/>
  <c r="E118" i="14"/>
  <c r="J39" i="13"/>
  <c r="J38" i="13"/>
  <c r="AY108" i="1"/>
  <c r="J37" i="13"/>
  <c r="AX108" i="1" s="1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5" i="13"/>
  <c r="BH165" i="13"/>
  <c r="BG165" i="13"/>
  <c r="BE165" i="13"/>
  <c r="T165" i="13"/>
  <c r="R165" i="13"/>
  <c r="P165" i="13"/>
  <c r="BI164" i="13"/>
  <c r="BH164" i="13"/>
  <c r="BG164" i="13"/>
  <c r="BE164" i="13"/>
  <c r="T164" i="13"/>
  <c r="R164" i="13"/>
  <c r="P164" i="13"/>
  <c r="BI161" i="13"/>
  <c r="BH161" i="13"/>
  <c r="BG161" i="13"/>
  <c r="BE161" i="13"/>
  <c r="T161" i="13"/>
  <c r="R161" i="13"/>
  <c r="P161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BI136" i="13"/>
  <c r="BH136" i="13"/>
  <c r="BG136" i="13"/>
  <c r="BE136" i="13"/>
  <c r="T136" i="13"/>
  <c r="R136" i="13"/>
  <c r="P136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F122" i="13"/>
  <c r="E120" i="13"/>
  <c r="F91" i="13"/>
  <c r="E89" i="13"/>
  <c r="J26" i="13"/>
  <c r="E26" i="13"/>
  <c r="J125" i="13" s="1"/>
  <c r="J25" i="13"/>
  <c r="J23" i="13"/>
  <c r="E23" i="13"/>
  <c r="J124" i="13"/>
  <c r="J22" i="13"/>
  <c r="F125" i="13"/>
  <c r="J17" i="13"/>
  <c r="E17" i="13"/>
  <c r="F93" i="13" s="1"/>
  <c r="J16" i="13"/>
  <c r="J14" i="13"/>
  <c r="J122" i="13"/>
  <c r="E7" i="13"/>
  <c r="E85" i="13"/>
  <c r="J39" i="12"/>
  <c r="J38" i="12"/>
  <c r="AY107" i="1"/>
  <c r="J37" i="12"/>
  <c r="AX107" i="1" s="1"/>
  <c r="BI274" i="12"/>
  <c r="BH274" i="12"/>
  <c r="BG274" i="12"/>
  <c r="BE274" i="12"/>
  <c r="T274" i="12"/>
  <c r="R274" i="12"/>
  <c r="P274" i="12"/>
  <c r="BI273" i="12"/>
  <c r="BH273" i="12"/>
  <c r="BG273" i="12"/>
  <c r="BE273" i="12"/>
  <c r="T273" i="12"/>
  <c r="R273" i="12"/>
  <c r="P273" i="12"/>
  <c r="BI272" i="12"/>
  <c r="BH272" i="12"/>
  <c r="BG272" i="12"/>
  <c r="BE272" i="12"/>
  <c r="T272" i="12"/>
  <c r="R272" i="12"/>
  <c r="P272" i="12"/>
  <c r="BI271" i="12"/>
  <c r="BH271" i="12"/>
  <c r="BG271" i="12"/>
  <c r="BE271" i="12"/>
  <c r="T271" i="12"/>
  <c r="R271" i="12"/>
  <c r="P271" i="12"/>
  <c r="BI270" i="12"/>
  <c r="BH270" i="12"/>
  <c r="BG270" i="12"/>
  <c r="BE270" i="12"/>
  <c r="T270" i="12"/>
  <c r="R270" i="12"/>
  <c r="P270" i="12"/>
  <c r="BI269" i="12"/>
  <c r="BH269" i="12"/>
  <c r="BG269" i="12"/>
  <c r="BE269" i="12"/>
  <c r="T269" i="12"/>
  <c r="R269" i="12"/>
  <c r="P269" i="12"/>
  <c r="BI268" i="12"/>
  <c r="BH268" i="12"/>
  <c r="BG268" i="12"/>
  <c r="BE268" i="12"/>
  <c r="T268" i="12"/>
  <c r="R268" i="12"/>
  <c r="P268" i="12"/>
  <c r="BI267" i="12"/>
  <c r="BH267" i="12"/>
  <c r="BG267" i="12"/>
  <c r="BE267" i="12"/>
  <c r="T267" i="12"/>
  <c r="R267" i="12"/>
  <c r="P267" i="12"/>
  <c r="BI265" i="12"/>
  <c r="BH265" i="12"/>
  <c r="BG265" i="12"/>
  <c r="BE265" i="12"/>
  <c r="T265" i="12"/>
  <c r="R265" i="12"/>
  <c r="P265" i="12"/>
  <c r="BI264" i="12"/>
  <c r="BH264" i="12"/>
  <c r="BG264" i="12"/>
  <c r="BE264" i="12"/>
  <c r="T264" i="12"/>
  <c r="R264" i="12"/>
  <c r="P264" i="12"/>
  <c r="BI263" i="12"/>
  <c r="BH263" i="12"/>
  <c r="BG263" i="12"/>
  <c r="BE263" i="12"/>
  <c r="T263" i="12"/>
  <c r="R263" i="12"/>
  <c r="P263" i="12"/>
  <c r="BI262" i="12"/>
  <c r="BH262" i="12"/>
  <c r="BG262" i="12"/>
  <c r="BE262" i="12"/>
  <c r="T262" i="12"/>
  <c r="R262" i="12"/>
  <c r="P262" i="12"/>
  <c r="BI261" i="12"/>
  <c r="BH261" i="12"/>
  <c r="BG261" i="12"/>
  <c r="BE261" i="12"/>
  <c r="T261" i="12"/>
  <c r="R261" i="12"/>
  <c r="P261" i="12"/>
  <c r="BI260" i="12"/>
  <c r="BH260" i="12"/>
  <c r="BG260" i="12"/>
  <c r="BE260" i="12"/>
  <c r="T260" i="12"/>
  <c r="R260" i="12"/>
  <c r="P260" i="12"/>
  <c r="BI259" i="12"/>
  <c r="BH259" i="12"/>
  <c r="BG259" i="12"/>
  <c r="BE259" i="12"/>
  <c r="T259" i="12"/>
  <c r="R259" i="12"/>
  <c r="P259" i="12"/>
  <c r="BI258" i="12"/>
  <c r="BH258" i="12"/>
  <c r="BG258" i="12"/>
  <c r="BE258" i="12"/>
  <c r="T258" i="12"/>
  <c r="R258" i="12"/>
  <c r="P258" i="12"/>
  <c r="BI257" i="12"/>
  <c r="BH257" i="12"/>
  <c r="BG257" i="12"/>
  <c r="BE257" i="12"/>
  <c r="T257" i="12"/>
  <c r="R257" i="12"/>
  <c r="P257" i="12"/>
  <c r="BI256" i="12"/>
  <c r="BH256" i="12"/>
  <c r="BG256" i="12"/>
  <c r="BE256" i="12"/>
  <c r="T256" i="12"/>
  <c r="R256" i="12"/>
  <c r="P256" i="12"/>
  <c r="BI255" i="12"/>
  <c r="BH255" i="12"/>
  <c r="BG255" i="12"/>
  <c r="BE255" i="12"/>
  <c r="T255" i="12"/>
  <c r="R255" i="12"/>
  <c r="P255" i="12"/>
  <c r="BI254" i="12"/>
  <c r="BH254" i="12"/>
  <c r="BG254" i="12"/>
  <c r="BE254" i="12"/>
  <c r="T254" i="12"/>
  <c r="R254" i="12"/>
  <c r="P254" i="12"/>
  <c r="BI253" i="12"/>
  <c r="BH253" i="12"/>
  <c r="BG253" i="12"/>
  <c r="BE253" i="12"/>
  <c r="T253" i="12"/>
  <c r="R253" i="12"/>
  <c r="P253" i="12"/>
  <c r="BI252" i="12"/>
  <c r="BH252" i="12"/>
  <c r="BG252" i="12"/>
  <c r="BE252" i="12"/>
  <c r="T252" i="12"/>
  <c r="R252" i="12"/>
  <c r="P252" i="12"/>
  <c r="BI251" i="12"/>
  <c r="BH251" i="12"/>
  <c r="BG251" i="12"/>
  <c r="BE251" i="12"/>
  <c r="T251" i="12"/>
  <c r="R251" i="12"/>
  <c r="P251" i="12"/>
  <c r="BI250" i="12"/>
  <c r="BH250" i="12"/>
  <c r="BG250" i="12"/>
  <c r="BE250" i="12"/>
  <c r="T250" i="12"/>
  <c r="R250" i="12"/>
  <c r="P250" i="12"/>
  <c r="BI249" i="12"/>
  <c r="BH249" i="12"/>
  <c r="BG249" i="12"/>
  <c r="BE249" i="12"/>
  <c r="T249" i="12"/>
  <c r="R249" i="12"/>
  <c r="P249" i="12"/>
  <c r="BI248" i="12"/>
  <c r="BH248" i="12"/>
  <c r="BG248" i="12"/>
  <c r="BE248" i="12"/>
  <c r="T248" i="12"/>
  <c r="R248" i="12"/>
  <c r="P248" i="12"/>
  <c r="BI247" i="12"/>
  <c r="BH247" i="12"/>
  <c r="BG247" i="12"/>
  <c r="BE247" i="12"/>
  <c r="T247" i="12"/>
  <c r="R247" i="12"/>
  <c r="P247" i="12"/>
  <c r="BI246" i="12"/>
  <c r="BH246" i="12"/>
  <c r="BG246" i="12"/>
  <c r="BE246" i="12"/>
  <c r="T246" i="12"/>
  <c r="R246" i="12"/>
  <c r="P246" i="12"/>
  <c r="BI245" i="12"/>
  <c r="BH245" i="12"/>
  <c r="BG245" i="12"/>
  <c r="BE245" i="12"/>
  <c r="T245" i="12"/>
  <c r="R245" i="12"/>
  <c r="P245" i="12"/>
  <c r="BI244" i="12"/>
  <c r="BH244" i="12"/>
  <c r="BG244" i="12"/>
  <c r="BE244" i="12"/>
  <c r="T244" i="12"/>
  <c r="R244" i="12"/>
  <c r="P244" i="12"/>
  <c r="BI243" i="12"/>
  <c r="BH243" i="12"/>
  <c r="BG243" i="12"/>
  <c r="BE243" i="12"/>
  <c r="T243" i="12"/>
  <c r="R243" i="12"/>
  <c r="P243" i="12"/>
  <c r="BI242" i="12"/>
  <c r="BH242" i="12"/>
  <c r="BG242" i="12"/>
  <c r="BE242" i="12"/>
  <c r="T242" i="12"/>
  <c r="R242" i="12"/>
  <c r="P242" i="12"/>
  <c r="BI240" i="12"/>
  <c r="BH240" i="12"/>
  <c r="BG240" i="12"/>
  <c r="BE240" i="12"/>
  <c r="T240" i="12"/>
  <c r="R240" i="12"/>
  <c r="P240" i="12"/>
  <c r="BI239" i="12"/>
  <c r="BH239" i="12"/>
  <c r="BG239" i="12"/>
  <c r="BE239" i="12"/>
  <c r="T239" i="12"/>
  <c r="R239" i="12"/>
  <c r="P239" i="12"/>
  <c r="BI238" i="12"/>
  <c r="BH238" i="12"/>
  <c r="BG238" i="12"/>
  <c r="BE238" i="12"/>
  <c r="T238" i="12"/>
  <c r="R238" i="12"/>
  <c r="P238" i="12"/>
  <c r="BI237" i="12"/>
  <c r="BH237" i="12"/>
  <c r="BG237" i="12"/>
  <c r="BE237" i="12"/>
  <c r="T237" i="12"/>
  <c r="R237" i="12"/>
  <c r="P237" i="12"/>
  <c r="BI236" i="12"/>
  <c r="BH236" i="12"/>
  <c r="BG236" i="12"/>
  <c r="BE236" i="12"/>
  <c r="T236" i="12"/>
  <c r="R236" i="12"/>
  <c r="P236" i="12"/>
  <c r="BI235" i="12"/>
  <c r="BH235" i="12"/>
  <c r="BG235" i="12"/>
  <c r="BE235" i="12"/>
  <c r="T235" i="12"/>
  <c r="R235" i="12"/>
  <c r="P235" i="12"/>
  <c r="BI234" i="12"/>
  <c r="BH234" i="12"/>
  <c r="BG234" i="12"/>
  <c r="BE234" i="12"/>
  <c r="T234" i="12"/>
  <c r="R234" i="12"/>
  <c r="P234" i="12"/>
  <c r="BI233" i="12"/>
  <c r="BH233" i="12"/>
  <c r="BG233" i="12"/>
  <c r="BE233" i="12"/>
  <c r="T233" i="12"/>
  <c r="R233" i="12"/>
  <c r="P233" i="12"/>
  <c r="BI232" i="12"/>
  <c r="BH232" i="12"/>
  <c r="BG232" i="12"/>
  <c r="BE232" i="12"/>
  <c r="T232" i="12"/>
  <c r="R232" i="12"/>
  <c r="P232" i="12"/>
  <c r="BI231" i="12"/>
  <c r="BH231" i="12"/>
  <c r="BG231" i="12"/>
  <c r="BE231" i="12"/>
  <c r="T231" i="12"/>
  <c r="R231" i="12"/>
  <c r="P231" i="12"/>
  <c r="BI230" i="12"/>
  <c r="BH230" i="12"/>
  <c r="BG230" i="12"/>
  <c r="BE230" i="12"/>
  <c r="T230" i="12"/>
  <c r="R230" i="12"/>
  <c r="P230" i="12"/>
  <c r="BI229" i="12"/>
  <c r="BH229" i="12"/>
  <c r="BG229" i="12"/>
  <c r="BE229" i="12"/>
  <c r="T229" i="12"/>
  <c r="R229" i="12"/>
  <c r="P229" i="12"/>
  <c r="BI228" i="12"/>
  <c r="BH228" i="12"/>
  <c r="BG228" i="12"/>
  <c r="BE228" i="12"/>
  <c r="T228" i="12"/>
  <c r="R228" i="12"/>
  <c r="P228" i="12"/>
  <c r="BI227" i="12"/>
  <c r="BH227" i="12"/>
  <c r="BG227" i="12"/>
  <c r="BE227" i="12"/>
  <c r="T227" i="12"/>
  <c r="R227" i="12"/>
  <c r="P227" i="12"/>
  <c r="BI226" i="12"/>
  <c r="BH226" i="12"/>
  <c r="BG226" i="12"/>
  <c r="BE226" i="12"/>
  <c r="T226" i="12"/>
  <c r="R226" i="12"/>
  <c r="P226" i="12"/>
  <c r="BI225" i="12"/>
  <c r="BH225" i="12"/>
  <c r="BG225" i="12"/>
  <c r="BE225" i="12"/>
  <c r="T225" i="12"/>
  <c r="R225" i="12"/>
  <c r="P225" i="12"/>
  <c r="BI224" i="12"/>
  <c r="BH224" i="12"/>
  <c r="BG224" i="12"/>
  <c r="BE224" i="12"/>
  <c r="T224" i="12"/>
  <c r="R224" i="12"/>
  <c r="P224" i="12"/>
  <c r="BI223" i="12"/>
  <c r="BH223" i="12"/>
  <c r="BG223" i="12"/>
  <c r="BE223" i="12"/>
  <c r="T223" i="12"/>
  <c r="R223" i="12"/>
  <c r="P223" i="12"/>
  <c r="BI222" i="12"/>
  <c r="BH222" i="12"/>
  <c r="BG222" i="12"/>
  <c r="BE222" i="12"/>
  <c r="T222" i="12"/>
  <c r="R222" i="12"/>
  <c r="P222" i="12"/>
  <c r="BI221" i="12"/>
  <c r="BH221" i="12"/>
  <c r="BG221" i="12"/>
  <c r="BE221" i="12"/>
  <c r="T221" i="12"/>
  <c r="R221" i="12"/>
  <c r="P221" i="12"/>
  <c r="BI220" i="12"/>
  <c r="BH220" i="12"/>
  <c r="BG220" i="12"/>
  <c r="BE220" i="12"/>
  <c r="T220" i="12"/>
  <c r="R220" i="12"/>
  <c r="P220" i="12"/>
  <c r="BI219" i="12"/>
  <c r="BH219" i="12"/>
  <c r="BG219" i="12"/>
  <c r="BE219" i="12"/>
  <c r="T219" i="12"/>
  <c r="R219" i="12"/>
  <c r="P219" i="12"/>
  <c r="BI218" i="12"/>
  <c r="BH218" i="12"/>
  <c r="BG218" i="12"/>
  <c r="BE218" i="12"/>
  <c r="T218" i="12"/>
  <c r="R218" i="12"/>
  <c r="P218" i="12"/>
  <c r="BI217" i="12"/>
  <c r="BH217" i="12"/>
  <c r="BG217" i="12"/>
  <c r="BE217" i="12"/>
  <c r="T217" i="12"/>
  <c r="R217" i="12"/>
  <c r="P217" i="12"/>
  <c r="BI216" i="12"/>
  <c r="BH216" i="12"/>
  <c r="BG216" i="12"/>
  <c r="BE216" i="12"/>
  <c r="T216" i="12"/>
  <c r="R216" i="12"/>
  <c r="P216" i="12"/>
  <c r="BI215" i="12"/>
  <c r="BH215" i="12"/>
  <c r="BG215" i="12"/>
  <c r="BE215" i="12"/>
  <c r="T215" i="12"/>
  <c r="R215" i="12"/>
  <c r="P215" i="12"/>
  <c r="BI214" i="12"/>
  <c r="BH214" i="12"/>
  <c r="BG214" i="12"/>
  <c r="BE214" i="12"/>
  <c r="T214" i="12"/>
  <c r="R214" i="12"/>
  <c r="P214" i="12"/>
  <c r="BI212" i="12"/>
  <c r="BH212" i="12"/>
  <c r="BG212" i="12"/>
  <c r="BE212" i="12"/>
  <c r="T212" i="12"/>
  <c r="R212" i="12"/>
  <c r="P212" i="12"/>
  <c r="BI211" i="12"/>
  <c r="BH211" i="12"/>
  <c r="BG211" i="12"/>
  <c r="BE211" i="12"/>
  <c r="T211" i="12"/>
  <c r="R211" i="12"/>
  <c r="P211" i="12"/>
  <c r="BI210" i="12"/>
  <c r="BH210" i="12"/>
  <c r="BG210" i="12"/>
  <c r="BE210" i="12"/>
  <c r="T210" i="12"/>
  <c r="R210" i="12"/>
  <c r="P210" i="12"/>
  <c r="BI209" i="12"/>
  <c r="BH209" i="12"/>
  <c r="BG209" i="12"/>
  <c r="BE209" i="12"/>
  <c r="T209" i="12"/>
  <c r="R209" i="12"/>
  <c r="P209" i="12"/>
  <c r="BI208" i="12"/>
  <c r="BH208" i="12"/>
  <c r="BG208" i="12"/>
  <c r="BE208" i="12"/>
  <c r="T208" i="12"/>
  <c r="R208" i="12"/>
  <c r="P208" i="12"/>
  <c r="BI207" i="12"/>
  <c r="BH207" i="12"/>
  <c r="BG207" i="12"/>
  <c r="BE207" i="12"/>
  <c r="T207" i="12"/>
  <c r="R207" i="12"/>
  <c r="P207" i="12"/>
  <c r="BI206" i="12"/>
  <c r="BH206" i="12"/>
  <c r="BG206" i="12"/>
  <c r="BE206" i="12"/>
  <c r="T206" i="12"/>
  <c r="R206" i="12"/>
  <c r="P206" i="12"/>
  <c r="BI205" i="12"/>
  <c r="BH205" i="12"/>
  <c r="BG205" i="12"/>
  <c r="BE205" i="12"/>
  <c r="T205" i="12"/>
  <c r="R205" i="12"/>
  <c r="P205" i="12"/>
  <c r="BI204" i="12"/>
  <c r="BH204" i="12"/>
  <c r="BG204" i="12"/>
  <c r="BE204" i="12"/>
  <c r="T204" i="12"/>
  <c r="R204" i="12"/>
  <c r="P204" i="12"/>
  <c r="BI202" i="12"/>
  <c r="BH202" i="12"/>
  <c r="BG202" i="12"/>
  <c r="BE202" i="12"/>
  <c r="T202" i="12"/>
  <c r="R202" i="12"/>
  <c r="P202" i="12"/>
  <c r="BI201" i="12"/>
  <c r="BH201" i="12"/>
  <c r="BG201" i="12"/>
  <c r="BE201" i="12"/>
  <c r="T201" i="12"/>
  <c r="R201" i="12"/>
  <c r="P201" i="12"/>
  <c r="BI200" i="12"/>
  <c r="BH200" i="12"/>
  <c r="BG200" i="12"/>
  <c r="BE200" i="12"/>
  <c r="T200" i="12"/>
  <c r="R200" i="12"/>
  <c r="P200" i="12"/>
  <c r="BI199" i="12"/>
  <c r="BH199" i="12"/>
  <c r="BG199" i="12"/>
  <c r="BE199" i="12"/>
  <c r="T199" i="12"/>
  <c r="R199" i="12"/>
  <c r="P199" i="12"/>
  <c r="BI198" i="12"/>
  <c r="BH198" i="12"/>
  <c r="BG198" i="12"/>
  <c r="BE198" i="12"/>
  <c r="T198" i="12"/>
  <c r="R198" i="12"/>
  <c r="P198" i="12"/>
  <c r="BI197" i="12"/>
  <c r="BH197" i="12"/>
  <c r="BG197" i="12"/>
  <c r="BE197" i="12"/>
  <c r="T197" i="12"/>
  <c r="R197" i="12"/>
  <c r="P197" i="12"/>
  <c r="BI196" i="12"/>
  <c r="BH196" i="12"/>
  <c r="BG196" i="12"/>
  <c r="BE196" i="12"/>
  <c r="T196" i="12"/>
  <c r="R196" i="12"/>
  <c r="P196" i="12"/>
  <c r="BI195" i="12"/>
  <c r="BH195" i="12"/>
  <c r="BG195" i="12"/>
  <c r="BE195" i="12"/>
  <c r="T195" i="12"/>
  <c r="R195" i="12"/>
  <c r="P195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2" i="12"/>
  <c r="BH192" i="12"/>
  <c r="BG192" i="12"/>
  <c r="BE192" i="12"/>
  <c r="T192" i="12"/>
  <c r="R192" i="12"/>
  <c r="P192" i="12"/>
  <c r="BI191" i="12"/>
  <c r="BH191" i="12"/>
  <c r="BG191" i="12"/>
  <c r="BE191" i="12"/>
  <c r="T191" i="12"/>
  <c r="R191" i="12"/>
  <c r="P191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6" i="12"/>
  <c r="BH186" i="12"/>
  <c r="BG186" i="12"/>
  <c r="BE186" i="12"/>
  <c r="T186" i="12"/>
  <c r="R186" i="12"/>
  <c r="P186" i="12"/>
  <c r="BI185" i="12"/>
  <c r="BH185" i="12"/>
  <c r="BG185" i="12"/>
  <c r="BE185" i="12"/>
  <c r="T185" i="12"/>
  <c r="R185" i="12"/>
  <c r="P185" i="12"/>
  <c r="BI184" i="12"/>
  <c r="BH184" i="12"/>
  <c r="BG184" i="12"/>
  <c r="BE184" i="12"/>
  <c r="T184" i="12"/>
  <c r="R184" i="12"/>
  <c r="P184" i="12"/>
  <c r="BI183" i="12"/>
  <c r="BH183" i="12"/>
  <c r="BG183" i="12"/>
  <c r="BE183" i="12"/>
  <c r="T183" i="12"/>
  <c r="R183" i="12"/>
  <c r="P183" i="12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2" i="12"/>
  <c r="BH172" i="12"/>
  <c r="BG172" i="12"/>
  <c r="BE172" i="12"/>
  <c r="T172" i="12"/>
  <c r="R172" i="12"/>
  <c r="P172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2" i="12"/>
  <c r="BH132" i="12"/>
  <c r="BG132" i="12"/>
  <c r="BE132" i="12"/>
  <c r="T132" i="12"/>
  <c r="T131" i="12"/>
  <c r="T130" i="12" s="1"/>
  <c r="R132" i="12"/>
  <c r="R131" i="12"/>
  <c r="R130" i="12"/>
  <c r="P132" i="12"/>
  <c r="P131" i="12"/>
  <c r="P130" i="12"/>
  <c r="J126" i="12"/>
  <c r="F126" i="12"/>
  <c r="J125" i="12"/>
  <c r="F125" i="12"/>
  <c r="F123" i="12"/>
  <c r="E121" i="12"/>
  <c r="J94" i="12"/>
  <c r="F94" i="12"/>
  <c r="J93" i="12"/>
  <c r="F93" i="12"/>
  <c r="F91" i="12"/>
  <c r="E89" i="12"/>
  <c r="J14" i="12"/>
  <c r="J123" i="12" s="1"/>
  <c r="E7" i="12"/>
  <c r="E85" i="12"/>
  <c r="J39" i="11"/>
  <c r="J38" i="11"/>
  <c r="AY106" i="1"/>
  <c r="J37" i="11"/>
  <c r="AX106" i="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2" i="11"/>
  <c r="BH172" i="11"/>
  <c r="BG172" i="11"/>
  <c r="BE172" i="11"/>
  <c r="T172" i="11"/>
  <c r="T171" i="11"/>
  <c r="R172" i="11"/>
  <c r="R171" i="11"/>
  <c r="P172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3" i="11"/>
  <c r="BH163" i="11"/>
  <c r="BG163" i="11"/>
  <c r="BE163" i="11"/>
  <c r="T163" i="11"/>
  <c r="R163" i="11"/>
  <c r="P163" i="11"/>
  <c r="BI162" i="11"/>
  <c r="BH162" i="11"/>
  <c r="BG162" i="11"/>
  <c r="BE162" i="11"/>
  <c r="T162" i="11"/>
  <c r="R162" i="11"/>
  <c r="P162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3" i="11"/>
  <c r="BH133" i="11"/>
  <c r="BG133" i="11"/>
  <c r="BE133" i="11"/>
  <c r="T133" i="11"/>
  <c r="T132" i="11" s="1"/>
  <c r="T131" i="11" s="1"/>
  <c r="R133" i="11"/>
  <c r="R132" i="11"/>
  <c r="R131" i="11" s="1"/>
  <c r="P133" i="11"/>
  <c r="P132" i="11"/>
  <c r="P131" i="11"/>
  <c r="J127" i="11"/>
  <c r="F127" i="11"/>
  <c r="J126" i="11"/>
  <c r="F126" i="11"/>
  <c r="F124" i="11"/>
  <c r="E122" i="11"/>
  <c r="J94" i="11"/>
  <c r="F94" i="11"/>
  <c r="J93" i="11"/>
  <c r="F93" i="11"/>
  <c r="F91" i="11"/>
  <c r="E89" i="11"/>
  <c r="J14" i="11"/>
  <c r="J91" i="11"/>
  <c r="E7" i="11"/>
  <c r="E118" i="11"/>
  <c r="J39" i="10"/>
  <c r="J38" i="10"/>
  <c r="AY105" i="1"/>
  <c r="J37" i="10"/>
  <c r="AX105" i="1" s="1"/>
  <c r="BI318" i="10"/>
  <c r="BH318" i="10"/>
  <c r="BG318" i="10"/>
  <c r="BE318" i="10"/>
  <c r="T318" i="10"/>
  <c r="R318" i="10"/>
  <c r="P318" i="10"/>
  <c r="BI317" i="10"/>
  <c r="BH317" i="10"/>
  <c r="BG317" i="10"/>
  <c r="BE317" i="10"/>
  <c r="T317" i="10"/>
  <c r="R317" i="10"/>
  <c r="P317" i="10"/>
  <c r="BI316" i="10"/>
  <c r="BH316" i="10"/>
  <c r="BG316" i="10"/>
  <c r="BE316" i="10"/>
  <c r="T316" i="10"/>
  <c r="R316" i="10"/>
  <c r="P316" i="10"/>
  <c r="BI315" i="10"/>
  <c r="BH315" i="10"/>
  <c r="BG315" i="10"/>
  <c r="BE315" i="10"/>
  <c r="T315" i="10"/>
  <c r="R315" i="10"/>
  <c r="P315" i="10"/>
  <c r="BI313" i="10"/>
  <c r="BH313" i="10"/>
  <c r="BG313" i="10"/>
  <c r="BE313" i="10"/>
  <c r="T313" i="10"/>
  <c r="R313" i="10"/>
  <c r="P313" i="10"/>
  <c r="BI312" i="10"/>
  <c r="BH312" i="10"/>
  <c r="BG312" i="10"/>
  <c r="BE312" i="10"/>
  <c r="T312" i="10"/>
  <c r="R312" i="10"/>
  <c r="P312" i="10"/>
  <c r="BI311" i="10"/>
  <c r="BH311" i="10"/>
  <c r="BG311" i="10"/>
  <c r="BE311" i="10"/>
  <c r="T311" i="10"/>
  <c r="R311" i="10"/>
  <c r="P311" i="10"/>
  <c r="BI310" i="10"/>
  <c r="BH310" i="10"/>
  <c r="BG310" i="10"/>
  <c r="BE310" i="10"/>
  <c r="T310" i="10"/>
  <c r="R310" i="10"/>
  <c r="P310" i="10"/>
  <c r="BI309" i="10"/>
  <c r="BH309" i="10"/>
  <c r="BG309" i="10"/>
  <c r="BE309" i="10"/>
  <c r="T309" i="10"/>
  <c r="R309" i="10"/>
  <c r="P309" i="10"/>
  <c r="BI307" i="10"/>
  <c r="BH307" i="10"/>
  <c r="BG307" i="10"/>
  <c r="BE307" i="10"/>
  <c r="T307" i="10"/>
  <c r="R307" i="10"/>
  <c r="P307" i="10"/>
  <c r="BI306" i="10"/>
  <c r="BH306" i="10"/>
  <c r="BG306" i="10"/>
  <c r="BE306" i="10"/>
  <c r="T306" i="10"/>
  <c r="R306" i="10"/>
  <c r="P306" i="10"/>
  <c r="BI305" i="10"/>
  <c r="BH305" i="10"/>
  <c r="BG305" i="10"/>
  <c r="BE305" i="10"/>
  <c r="T305" i="10"/>
  <c r="R305" i="10"/>
  <c r="P305" i="10"/>
  <c r="BI304" i="10"/>
  <c r="BH304" i="10"/>
  <c r="BG304" i="10"/>
  <c r="BE304" i="10"/>
  <c r="T304" i="10"/>
  <c r="R304" i="10"/>
  <c r="P304" i="10"/>
  <c r="BI303" i="10"/>
  <c r="BH303" i="10"/>
  <c r="BG303" i="10"/>
  <c r="BE303" i="10"/>
  <c r="T303" i="10"/>
  <c r="R303" i="10"/>
  <c r="P303" i="10"/>
  <c r="BI302" i="10"/>
  <c r="BH302" i="10"/>
  <c r="BG302" i="10"/>
  <c r="BE302" i="10"/>
  <c r="T302" i="10"/>
  <c r="R302" i="10"/>
  <c r="P302" i="10"/>
  <c r="BI301" i="10"/>
  <c r="BH301" i="10"/>
  <c r="BG301" i="10"/>
  <c r="BE301" i="10"/>
  <c r="T301" i="10"/>
  <c r="R301" i="10"/>
  <c r="P301" i="10"/>
  <c r="BI300" i="10"/>
  <c r="BH300" i="10"/>
  <c r="BG300" i="10"/>
  <c r="BE300" i="10"/>
  <c r="T300" i="10"/>
  <c r="R300" i="10"/>
  <c r="P300" i="10"/>
  <c r="BI299" i="10"/>
  <c r="BH299" i="10"/>
  <c r="BG299" i="10"/>
  <c r="BE299" i="10"/>
  <c r="T299" i="10"/>
  <c r="R299" i="10"/>
  <c r="P299" i="10"/>
  <c r="BI298" i="10"/>
  <c r="BH298" i="10"/>
  <c r="BG298" i="10"/>
  <c r="BE298" i="10"/>
  <c r="T298" i="10"/>
  <c r="R298" i="10"/>
  <c r="P298" i="10"/>
  <c r="BI297" i="10"/>
  <c r="BH297" i="10"/>
  <c r="BG297" i="10"/>
  <c r="BE297" i="10"/>
  <c r="T297" i="10"/>
  <c r="R297" i="10"/>
  <c r="P297" i="10"/>
  <c r="BI296" i="10"/>
  <c r="BH296" i="10"/>
  <c r="BG296" i="10"/>
  <c r="BE296" i="10"/>
  <c r="T296" i="10"/>
  <c r="R296" i="10"/>
  <c r="P296" i="10"/>
  <c r="BI295" i="10"/>
  <c r="BH295" i="10"/>
  <c r="BG295" i="10"/>
  <c r="BE295" i="10"/>
  <c r="T295" i="10"/>
  <c r="R295" i="10"/>
  <c r="P295" i="10"/>
  <c r="BI294" i="10"/>
  <c r="BH294" i="10"/>
  <c r="BG294" i="10"/>
  <c r="BE294" i="10"/>
  <c r="T294" i="10"/>
  <c r="R294" i="10"/>
  <c r="P294" i="10"/>
  <c r="BI293" i="10"/>
  <c r="BH293" i="10"/>
  <c r="BG293" i="10"/>
  <c r="BE293" i="10"/>
  <c r="T293" i="10"/>
  <c r="R293" i="10"/>
  <c r="P293" i="10"/>
  <c r="BI292" i="10"/>
  <c r="BH292" i="10"/>
  <c r="BG292" i="10"/>
  <c r="BE292" i="10"/>
  <c r="T292" i="10"/>
  <c r="R292" i="10"/>
  <c r="P292" i="10"/>
  <c r="BI291" i="10"/>
  <c r="BH291" i="10"/>
  <c r="BG291" i="10"/>
  <c r="BE291" i="10"/>
  <c r="T291" i="10"/>
  <c r="R291" i="10"/>
  <c r="P291" i="10"/>
  <c r="BI290" i="10"/>
  <c r="BH290" i="10"/>
  <c r="BG290" i="10"/>
  <c r="BE290" i="10"/>
  <c r="T290" i="10"/>
  <c r="R290" i="10"/>
  <c r="P290" i="10"/>
  <c r="BI289" i="10"/>
  <c r="BH289" i="10"/>
  <c r="BG289" i="10"/>
  <c r="BE289" i="10"/>
  <c r="T289" i="10"/>
  <c r="R289" i="10"/>
  <c r="P289" i="10"/>
  <c r="BI288" i="10"/>
  <c r="BH288" i="10"/>
  <c r="BG288" i="10"/>
  <c r="BE288" i="10"/>
  <c r="T288" i="10"/>
  <c r="R288" i="10"/>
  <c r="P288" i="10"/>
  <c r="BI287" i="10"/>
  <c r="BH287" i="10"/>
  <c r="BG287" i="10"/>
  <c r="BE287" i="10"/>
  <c r="T287" i="10"/>
  <c r="R287" i="10"/>
  <c r="P287" i="10"/>
  <c r="BI286" i="10"/>
  <c r="BH286" i="10"/>
  <c r="BG286" i="10"/>
  <c r="BE286" i="10"/>
  <c r="T286" i="10"/>
  <c r="R286" i="10"/>
  <c r="P286" i="10"/>
  <c r="BI285" i="10"/>
  <c r="BH285" i="10"/>
  <c r="BG285" i="10"/>
  <c r="BE285" i="10"/>
  <c r="T285" i="10"/>
  <c r="R285" i="10"/>
  <c r="P285" i="10"/>
  <c r="BI284" i="10"/>
  <c r="BH284" i="10"/>
  <c r="BG284" i="10"/>
  <c r="BE284" i="10"/>
  <c r="T284" i="10"/>
  <c r="R284" i="10"/>
  <c r="P284" i="10"/>
  <c r="BI283" i="10"/>
  <c r="BH283" i="10"/>
  <c r="BG283" i="10"/>
  <c r="BE283" i="10"/>
  <c r="T283" i="10"/>
  <c r="R283" i="10"/>
  <c r="P283" i="10"/>
  <c r="BI282" i="10"/>
  <c r="BH282" i="10"/>
  <c r="BG282" i="10"/>
  <c r="BE282" i="10"/>
  <c r="T282" i="10"/>
  <c r="R282" i="10"/>
  <c r="P282" i="10"/>
  <c r="BI281" i="10"/>
  <c r="BH281" i="10"/>
  <c r="BG281" i="10"/>
  <c r="BE281" i="10"/>
  <c r="T281" i="10"/>
  <c r="R281" i="10"/>
  <c r="P281" i="10"/>
  <c r="BI280" i="10"/>
  <c r="BH280" i="10"/>
  <c r="BG280" i="10"/>
  <c r="BE280" i="10"/>
  <c r="T280" i="10"/>
  <c r="R280" i="10"/>
  <c r="P280" i="10"/>
  <c r="BI279" i="10"/>
  <c r="BH279" i="10"/>
  <c r="BG279" i="10"/>
  <c r="BE279" i="10"/>
  <c r="T279" i="10"/>
  <c r="R279" i="10"/>
  <c r="P279" i="10"/>
  <c r="BI278" i="10"/>
  <c r="BH278" i="10"/>
  <c r="BG278" i="10"/>
  <c r="BE278" i="10"/>
  <c r="T278" i="10"/>
  <c r="R278" i="10"/>
  <c r="P278" i="10"/>
  <c r="BI277" i="10"/>
  <c r="BH277" i="10"/>
  <c r="BG277" i="10"/>
  <c r="BE277" i="10"/>
  <c r="T277" i="10"/>
  <c r="R277" i="10"/>
  <c r="P277" i="10"/>
  <c r="BI276" i="10"/>
  <c r="BH276" i="10"/>
  <c r="BG276" i="10"/>
  <c r="BE276" i="10"/>
  <c r="T276" i="10"/>
  <c r="R276" i="10"/>
  <c r="P276" i="10"/>
  <c r="BI275" i="10"/>
  <c r="BH275" i="10"/>
  <c r="BG275" i="10"/>
  <c r="BE275" i="10"/>
  <c r="T275" i="10"/>
  <c r="R275" i="10"/>
  <c r="P275" i="10"/>
  <c r="BI274" i="10"/>
  <c r="BH274" i="10"/>
  <c r="BG274" i="10"/>
  <c r="BE274" i="10"/>
  <c r="T274" i="10"/>
  <c r="R274" i="10"/>
  <c r="P274" i="10"/>
  <c r="BI273" i="10"/>
  <c r="BH273" i="10"/>
  <c r="BG273" i="10"/>
  <c r="BE273" i="10"/>
  <c r="T273" i="10"/>
  <c r="R273" i="10"/>
  <c r="P273" i="10"/>
  <c r="BI272" i="10"/>
  <c r="BH272" i="10"/>
  <c r="BG272" i="10"/>
  <c r="BE272" i="10"/>
  <c r="T272" i="10"/>
  <c r="R272" i="10"/>
  <c r="P272" i="10"/>
  <c r="BI271" i="10"/>
  <c r="BH271" i="10"/>
  <c r="BG271" i="10"/>
  <c r="BE271" i="10"/>
  <c r="T271" i="10"/>
  <c r="R271" i="10"/>
  <c r="P271" i="10"/>
  <c r="BI270" i="10"/>
  <c r="BH270" i="10"/>
  <c r="BG270" i="10"/>
  <c r="BE270" i="10"/>
  <c r="T270" i="10"/>
  <c r="R270" i="10"/>
  <c r="P270" i="10"/>
  <c r="BI269" i="10"/>
  <c r="BH269" i="10"/>
  <c r="BG269" i="10"/>
  <c r="BE269" i="10"/>
  <c r="T269" i="10"/>
  <c r="R269" i="10"/>
  <c r="P269" i="10"/>
  <c r="BI268" i="10"/>
  <c r="BH268" i="10"/>
  <c r="BG268" i="10"/>
  <c r="BE268" i="10"/>
  <c r="T268" i="10"/>
  <c r="R268" i="10"/>
  <c r="P268" i="10"/>
  <c r="BI267" i="10"/>
  <c r="BH267" i="10"/>
  <c r="BG267" i="10"/>
  <c r="BE267" i="10"/>
  <c r="T267" i="10"/>
  <c r="R267" i="10"/>
  <c r="P267" i="10"/>
  <c r="BI266" i="10"/>
  <c r="BH266" i="10"/>
  <c r="BG266" i="10"/>
  <c r="BE266" i="10"/>
  <c r="T266" i="10"/>
  <c r="R266" i="10"/>
  <c r="P266" i="10"/>
  <c r="BI265" i="10"/>
  <c r="BH265" i="10"/>
  <c r="BG265" i="10"/>
  <c r="BE265" i="10"/>
  <c r="T265" i="10"/>
  <c r="R265" i="10"/>
  <c r="P265" i="10"/>
  <c r="BI264" i="10"/>
  <c r="BH264" i="10"/>
  <c r="BG264" i="10"/>
  <c r="BE264" i="10"/>
  <c r="T264" i="10"/>
  <c r="R264" i="10"/>
  <c r="P264" i="10"/>
  <c r="BI263" i="10"/>
  <c r="BH263" i="10"/>
  <c r="BG263" i="10"/>
  <c r="BE263" i="10"/>
  <c r="T263" i="10"/>
  <c r="R263" i="10"/>
  <c r="P263" i="10"/>
  <c r="BI262" i="10"/>
  <c r="BH262" i="10"/>
  <c r="BG262" i="10"/>
  <c r="BE262" i="10"/>
  <c r="T262" i="10"/>
  <c r="R262" i="10"/>
  <c r="P262" i="10"/>
  <c r="BI261" i="10"/>
  <c r="BH261" i="10"/>
  <c r="BG261" i="10"/>
  <c r="BE261" i="10"/>
  <c r="T261" i="10"/>
  <c r="R261" i="10"/>
  <c r="P261" i="10"/>
  <c r="BI260" i="10"/>
  <c r="BH260" i="10"/>
  <c r="BG260" i="10"/>
  <c r="BE260" i="10"/>
  <c r="T260" i="10"/>
  <c r="R260" i="10"/>
  <c r="P260" i="10"/>
  <c r="BI259" i="10"/>
  <c r="BH259" i="10"/>
  <c r="BG259" i="10"/>
  <c r="BE259" i="10"/>
  <c r="T259" i="10"/>
  <c r="R259" i="10"/>
  <c r="P259" i="10"/>
  <c r="BI258" i="10"/>
  <c r="BH258" i="10"/>
  <c r="BG258" i="10"/>
  <c r="BE258" i="10"/>
  <c r="T258" i="10"/>
  <c r="R258" i="10"/>
  <c r="P258" i="10"/>
  <c r="BI257" i="10"/>
  <c r="BH257" i="10"/>
  <c r="BG257" i="10"/>
  <c r="BE257" i="10"/>
  <c r="T257" i="10"/>
  <c r="R257" i="10"/>
  <c r="P257" i="10"/>
  <c r="BI256" i="10"/>
  <c r="BH256" i="10"/>
  <c r="BG256" i="10"/>
  <c r="BE256" i="10"/>
  <c r="T256" i="10"/>
  <c r="R256" i="10"/>
  <c r="P256" i="10"/>
  <c r="BI255" i="10"/>
  <c r="BH255" i="10"/>
  <c r="BG255" i="10"/>
  <c r="BE255" i="10"/>
  <c r="T255" i="10"/>
  <c r="R255" i="10"/>
  <c r="P255" i="10"/>
  <c r="BI254" i="10"/>
  <c r="BH254" i="10"/>
  <c r="BG254" i="10"/>
  <c r="BE254" i="10"/>
  <c r="T254" i="10"/>
  <c r="R254" i="10"/>
  <c r="P254" i="10"/>
  <c r="BI253" i="10"/>
  <c r="BH253" i="10"/>
  <c r="BG253" i="10"/>
  <c r="BE253" i="10"/>
  <c r="T253" i="10"/>
  <c r="R253" i="10"/>
  <c r="P253" i="10"/>
  <c r="BI252" i="10"/>
  <c r="BH252" i="10"/>
  <c r="BG252" i="10"/>
  <c r="BE252" i="10"/>
  <c r="T252" i="10"/>
  <c r="R252" i="10"/>
  <c r="P252" i="10"/>
  <c r="BI251" i="10"/>
  <c r="BH251" i="10"/>
  <c r="BG251" i="10"/>
  <c r="BE251" i="10"/>
  <c r="T251" i="10"/>
  <c r="R251" i="10"/>
  <c r="P251" i="10"/>
  <c r="BI250" i="10"/>
  <c r="BH250" i="10"/>
  <c r="BG250" i="10"/>
  <c r="BE250" i="10"/>
  <c r="T250" i="10"/>
  <c r="R250" i="10"/>
  <c r="P250" i="10"/>
  <c r="BI249" i="10"/>
  <c r="BH249" i="10"/>
  <c r="BG249" i="10"/>
  <c r="BE249" i="10"/>
  <c r="T249" i="10"/>
  <c r="R249" i="10"/>
  <c r="P249" i="10"/>
  <c r="BI248" i="10"/>
  <c r="BH248" i="10"/>
  <c r="BG248" i="10"/>
  <c r="BE248" i="10"/>
  <c r="T248" i="10"/>
  <c r="R248" i="10"/>
  <c r="P248" i="10"/>
  <c r="BI247" i="10"/>
  <c r="BH247" i="10"/>
  <c r="BG247" i="10"/>
  <c r="BE247" i="10"/>
  <c r="T247" i="10"/>
  <c r="R247" i="10"/>
  <c r="P247" i="10"/>
  <c r="BI246" i="10"/>
  <c r="BH246" i="10"/>
  <c r="BG246" i="10"/>
  <c r="BE246" i="10"/>
  <c r="T246" i="10"/>
  <c r="R246" i="10"/>
  <c r="P246" i="10"/>
  <c r="BI245" i="10"/>
  <c r="BH245" i="10"/>
  <c r="BG245" i="10"/>
  <c r="BE245" i="10"/>
  <c r="T245" i="10"/>
  <c r="R245" i="10"/>
  <c r="P245" i="10"/>
  <c r="BI244" i="10"/>
  <c r="BH244" i="10"/>
  <c r="BG244" i="10"/>
  <c r="BE244" i="10"/>
  <c r="T244" i="10"/>
  <c r="R244" i="10"/>
  <c r="P244" i="10"/>
  <c r="BI242" i="10"/>
  <c r="BH242" i="10"/>
  <c r="BG242" i="10"/>
  <c r="BE242" i="10"/>
  <c r="T242" i="10"/>
  <c r="R242" i="10"/>
  <c r="P242" i="10"/>
  <c r="BI241" i="10"/>
  <c r="BH241" i="10"/>
  <c r="BG241" i="10"/>
  <c r="BE241" i="10"/>
  <c r="T241" i="10"/>
  <c r="R241" i="10"/>
  <c r="P241" i="10"/>
  <c r="BI240" i="10"/>
  <c r="BH240" i="10"/>
  <c r="BG240" i="10"/>
  <c r="BE240" i="10"/>
  <c r="T240" i="10"/>
  <c r="R240" i="10"/>
  <c r="P240" i="10"/>
  <c r="BI239" i="10"/>
  <c r="BH239" i="10"/>
  <c r="BG239" i="10"/>
  <c r="BE239" i="10"/>
  <c r="T239" i="10"/>
  <c r="R239" i="10"/>
  <c r="P239" i="10"/>
  <c r="BI238" i="10"/>
  <c r="BH238" i="10"/>
  <c r="BG238" i="10"/>
  <c r="BE238" i="10"/>
  <c r="T238" i="10"/>
  <c r="R238" i="10"/>
  <c r="P238" i="10"/>
  <c r="BI237" i="10"/>
  <c r="BH237" i="10"/>
  <c r="BG237" i="10"/>
  <c r="BE237" i="10"/>
  <c r="T237" i="10"/>
  <c r="R237" i="10"/>
  <c r="P237" i="10"/>
  <c r="BI236" i="10"/>
  <c r="BH236" i="10"/>
  <c r="BG236" i="10"/>
  <c r="BE236" i="10"/>
  <c r="T236" i="10"/>
  <c r="R236" i="10"/>
  <c r="P236" i="10"/>
  <c r="BI234" i="10"/>
  <c r="BH234" i="10"/>
  <c r="BG234" i="10"/>
  <c r="BE234" i="10"/>
  <c r="T234" i="10"/>
  <c r="R234" i="10"/>
  <c r="P234" i="10"/>
  <c r="BI233" i="10"/>
  <c r="BH233" i="10"/>
  <c r="BG233" i="10"/>
  <c r="BE233" i="10"/>
  <c r="T233" i="10"/>
  <c r="R233" i="10"/>
  <c r="P233" i="10"/>
  <c r="BI232" i="10"/>
  <c r="BH232" i="10"/>
  <c r="BG232" i="10"/>
  <c r="BE232" i="10"/>
  <c r="T232" i="10"/>
  <c r="R232" i="10"/>
  <c r="P232" i="10"/>
  <c r="BI231" i="10"/>
  <c r="BH231" i="10"/>
  <c r="BG231" i="10"/>
  <c r="BE231" i="10"/>
  <c r="T231" i="10"/>
  <c r="R231" i="10"/>
  <c r="P231" i="10"/>
  <c r="BI230" i="10"/>
  <c r="BH230" i="10"/>
  <c r="BG230" i="10"/>
  <c r="BE230" i="10"/>
  <c r="T230" i="10"/>
  <c r="R230" i="10"/>
  <c r="P230" i="10"/>
  <c r="BI229" i="10"/>
  <c r="BH229" i="10"/>
  <c r="BG229" i="10"/>
  <c r="BE229" i="10"/>
  <c r="T229" i="10"/>
  <c r="R229" i="10"/>
  <c r="P229" i="10"/>
  <c r="BI228" i="10"/>
  <c r="BH228" i="10"/>
  <c r="BG228" i="10"/>
  <c r="BE228" i="10"/>
  <c r="T228" i="10"/>
  <c r="R228" i="10"/>
  <c r="P228" i="10"/>
  <c r="BI227" i="10"/>
  <c r="BH227" i="10"/>
  <c r="BG227" i="10"/>
  <c r="BE227" i="10"/>
  <c r="T227" i="10"/>
  <c r="R227" i="10"/>
  <c r="P227" i="10"/>
  <c r="BI226" i="10"/>
  <c r="BH226" i="10"/>
  <c r="BG226" i="10"/>
  <c r="BE226" i="10"/>
  <c r="T226" i="10"/>
  <c r="R226" i="10"/>
  <c r="P226" i="10"/>
  <c r="BI225" i="10"/>
  <c r="BH225" i="10"/>
  <c r="BG225" i="10"/>
  <c r="BE225" i="10"/>
  <c r="T225" i="10"/>
  <c r="R225" i="10"/>
  <c r="P225" i="10"/>
  <c r="BI224" i="10"/>
  <c r="BH224" i="10"/>
  <c r="BG224" i="10"/>
  <c r="BE224" i="10"/>
  <c r="T224" i="10"/>
  <c r="R224" i="10"/>
  <c r="P224" i="10"/>
  <c r="BI223" i="10"/>
  <c r="BH223" i="10"/>
  <c r="BG223" i="10"/>
  <c r="BE223" i="10"/>
  <c r="T223" i="10"/>
  <c r="R223" i="10"/>
  <c r="P223" i="10"/>
  <c r="BI222" i="10"/>
  <c r="BH222" i="10"/>
  <c r="BG222" i="10"/>
  <c r="BE222" i="10"/>
  <c r="T222" i="10"/>
  <c r="R222" i="10"/>
  <c r="P222" i="10"/>
  <c r="BI221" i="10"/>
  <c r="BH221" i="10"/>
  <c r="BG221" i="10"/>
  <c r="BE221" i="10"/>
  <c r="T221" i="10"/>
  <c r="R221" i="10"/>
  <c r="P221" i="10"/>
  <c r="BI220" i="10"/>
  <c r="BH220" i="10"/>
  <c r="BG220" i="10"/>
  <c r="BE220" i="10"/>
  <c r="T220" i="10"/>
  <c r="R220" i="10"/>
  <c r="P220" i="10"/>
  <c r="BI219" i="10"/>
  <c r="BH219" i="10"/>
  <c r="BG219" i="10"/>
  <c r="BE219" i="10"/>
  <c r="T219" i="10"/>
  <c r="R219" i="10"/>
  <c r="P219" i="10"/>
  <c r="BI218" i="10"/>
  <c r="BH218" i="10"/>
  <c r="BG218" i="10"/>
  <c r="BE218" i="10"/>
  <c r="T218" i="10"/>
  <c r="R218" i="10"/>
  <c r="P218" i="10"/>
  <c r="BI217" i="10"/>
  <c r="BH217" i="10"/>
  <c r="BG217" i="10"/>
  <c r="BE217" i="10"/>
  <c r="T217" i="10"/>
  <c r="R217" i="10"/>
  <c r="P217" i="10"/>
  <c r="BI216" i="10"/>
  <c r="BH216" i="10"/>
  <c r="BG216" i="10"/>
  <c r="BE216" i="10"/>
  <c r="T216" i="10"/>
  <c r="R216" i="10"/>
  <c r="P216" i="10"/>
  <c r="BI215" i="10"/>
  <c r="BH215" i="10"/>
  <c r="BG215" i="10"/>
  <c r="BE215" i="10"/>
  <c r="T215" i="10"/>
  <c r="R215" i="10"/>
  <c r="P215" i="10"/>
  <c r="BI214" i="10"/>
  <c r="BH214" i="10"/>
  <c r="BG214" i="10"/>
  <c r="BE214" i="10"/>
  <c r="T214" i="10"/>
  <c r="R214" i="10"/>
  <c r="P214" i="10"/>
  <c r="BI213" i="10"/>
  <c r="BH213" i="10"/>
  <c r="BG213" i="10"/>
  <c r="BE213" i="10"/>
  <c r="T213" i="10"/>
  <c r="R213" i="10"/>
  <c r="P213" i="10"/>
  <c r="BI212" i="10"/>
  <c r="BH212" i="10"/>
  <c r="BG212" i="10"/>
  <c r="BE212" i="10"/>
  <c r="T212" i="10"/>
  <c r="R212" i="10"/>
  <c r="P212" i="10"/>
  <c r="BI211" i="10"/>
  <c r="BH211" i="10"/>
  <c r="BG211" i="10"/>
  <c r="BE211" i="10"/>
  <c r="T211" i="10"/>
  <c r="R211" i="10"/>
  <c r="P211" i="10"/>
  <c r="BI210" i="10"/>
  <c r="BH210" i="10"/>
  <c r="BG210" i="10"/>
  <c r="BE210" i="10"/>
  <c r="T210" i="10"/>
  <c r="R210" i="10"/>
  <c r="P210" i="10"/>
  <c r="BI209" i="10"/>
  <c r="BH209" i="10"/>
  <c r="BG209" i="10"/>
  <c r="BE209" i="10"/>
  <c r="T209" i="10"/>
  <c r="R209" i="10"/>
  <c r="P209" i="10"/>
  <c r="BI208" i="10"/>
  <c r="BH208" i="10"/>
  <c r="BG208" i="10"/>
  <c r="BE208" i="10"/>
  <c r="T208" i="10"/>
  <c r="R208" i="10"/>
  <c r="P208" i="10"/>
  <c r="BI207" i="10"/>
  <c r="BH207" i="10"/>
  <c r="BG207" i="10"/>
  <c r="BE207" i="10"/>
  <c r="T207" i="10"/>
  <c r="R207" i="10"/>
  <c r="P207" i="10"/>
  <c r="BI206" i="10"/>
  <c r="BH206" i="10"/>
  <c r="BG206" i="10"/>
  <c r="BE206" i="10"/>
  <c r="T206" i="10"/>
  <c r="R206" i="10"/>
  <c r="P206" i="10"/>
  <c r="BI205" i="10"/>
  <c r="BH205" i="10"/>
  <c r="BG205" i="10"/>
  <c r="BE205" i="10"/>
  <c r="T205" i="10"/>
  <c r="R205" i="10"/>
  <c r="P205" i="10"/>
  <c r="BI204" i="10"/>
  <c r="BH204" i="10"/>
  <c r="BG204" i="10"/>
  <c r="BE204" i="10"/>
  <c r="T204" i="10"/>
  <c r="R204" i="10"/>
  <c r="P204" i="10"/>
  <c r="BI203" i="10"/>
  <c r="BH203" i="10"/>
  <c r="BG203" i="10"/>
  <c r="BE203" i="10"/>
  <c r="T203" i="10"/>
  <c r="R203" i="10"/>
  <c r="P203" i="10"/>
  <c r="BI202" i="10"/>
  <c r="BH202" i="10"/>
  <c r="BG202" i="10"/>
  <c r="BE202" i="10"/>
  <c r="T202" i="10"/>
  <c r="R202" i="10"/>
  <c r="P202" i="10"/>
  <c r="BI201" i="10"/>
  <c r="BH201" i="10"/>
  <c r="BG201" i="10"/>
  <c r="BE201" i="10"/>
  <c r="T201" i="10"/>
  <c r="R201" i="10"/>
  <c r="P201" i="10"/>
  <c r="BI200" i="10"/>
  <c r="BH200" i="10"/>
  <c r="BG200" i="10"/>
  <c r="BE200" i="10"/>
  <c r="T200" i="10"/>
  <c r="R200" i="10"/>
  <c r="P200" i="10"/>
  <c r="BI199" i="10"/>
  <c r="BH199" i="10"/>
  <c r="BG199" i="10"/>
  <c r="BE199" i="10"/>
  <c r="T199" i="10"/>
  <c r="R199" i="10"/>
  <c r="P199" i="10"/>
  <c r="BI198" i="10"/>
  <c r="BH198" i="10"/>
  <c r="BG198" i="10"/>
  <c r="BE198" i="10"/>
  <c r="T198" i="10"/>
  <c r="R198" i="10"/>
  <c r="P198" i="10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3" i="10"/>
  <c r="BH193" i="10"/>
  <c r="BG193" i="10"/>
  <c r="BE193" i="10"/>
  <c r="T193" i="10"/>
  <c r="R193" i="10"/>
  <c r="P193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2" i="10"/>
  <c r="BH182" i="10"/>
  <c r="BG182" i="10"/>
  <c r="BE182" i="10"/>
  <c r="T182" i="10"/>
  <c r="R182" i="10"/>
  <c r="P182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J127" i="10"/>
  <c r="F127" i="10"/>
  <c r="J126" i="10"/>
  <c r="F126" i="10"/>
  <c r="F124" i="10"/>
  <c r="E122" i="10"/>
  <c r="J94" i="10"/>
  <c r="F94" i="10"/>
  <c r="J93" i="10"/>
  <c r="F93" i="10"/>
  <c r="F91" i="10"/>
  <c r="E89" i="10"/>
  <c r="J14" i="10"/>
  <c r="J91" i="10" s="1"/>
  <c r="E7" i="10"/>
  <c r="E118" i="10"/>
  <c r="J39" i="9"/>
  <c r="J38" i="9"/>
  <c r="AY104" i="1"/>
  <c r="J37" i="9"/>
  <c r="AX104" i="1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BI124" i="9"/>
  <c r="BH124" i="9"/>
  <c r="BG124" i="9"/>
  <c r="BE124" i="9"/>
  <c r="T124" i="9"/>
  <c r="R124" i="9"/>
  <c r="P124" i="9"/>
  <c r="BI123" i="9"/>
  <c r="BH123" i="9"/>
  <c r="BG123" i="9"/>
  <c r="BE123" i="9"/>
  <c r="T123" i="9"/>
  <c r="R123" i="9"/>
  <c r="P123" i="9"/>
  <c r="J118" i="9"/>
  <c r="F118" i="9"/>
  <c r="J117" i="9"/>
  <c r="F117" i="9"/>
  <c r="F115" i="9"/>
  <c r="E113" i="9"/>
  <c r="J94" i="9"/>
  <c r="F94" i="9"/>
  <c r="J93" i="9"/>
  <c r="F93" i="9"/>
  <c r="F91" i="9"/>
  <c r="E89" i="9"/>
  <c r="J14" i="9"/>
  <c r="J115" i="9" s="1"/>
  <c r="E7" i="9"/>
  <c r="E109" i="9"/>
  <c r="J127" i="8"/>
  <c r="J100" i="8" s="1"/>
  <c r="J39" i="8"/>
  <c r="J38" i="8"/>
  <c r="AY103" i="1"/>
  <c r="J37" i="8"/>
  <c r="AX103" i="1" s="1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J122" i="8"/>
  <c r="F122" i="8"/>
  <c r="J121" i="8"/>
  <c r="F121" i="8"/>
  <c r="F119" i="8"/>
  <c r="E117" i="8"/>
  <c r="J94" i="8"/>
  <c r="F94" i="8"/>
  <c r="J93" i="8"/>
  <c r="F93" i="8"/>
  <c r="F91" i="8"/>
  <c r="E89" i="8"/>
  <c r="J14" i="8"/>
  <c r="J119" i="8"/>
  <c r="E7" i="8"/>
  <c r="E113" i="8" s="1"/>
  <c r="J127" i="7"/>
  <c r="J100" i="7" s="1"/>
  <c r="J39" i="7"/>
  <c r="J38" i="7"/>
  <c r="AY102" i="1" s="1"/>
  <c r="J37" i="7"/>
  <c r="AX102" i="1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J122" i="7"/>
  <c r="F122" i="7"/>
  <c r="J121" i="7"/>
  <c r="F121" i="7"/>
  <c r="F119" i="7"/>
  <c r="E117" i="7"/>
  <c r="J94" i="7"/>
  <c r="F94" i="7"/>
  <c r="J93" i="7"/>
  <c r="F93" i="7"/>
  <c r="F91" i="7"/>
  <c r="E89" i="7"/>
  <c r="J14" i="7"/>
  <c r="J91" i="7"/>
  <c r="E7" i="7"/>
  <c r="E113" i="7" s="1"/>
  <c r="J41" i="6"/>
  <c r="J40" i="6"/>
  <c r="AY101" i="1"/>
  <c r="J39" i="6"/>
  <c r="AX101" i="1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J123" i="6"/>
  <c r="F123" i="6"/>
  <c r="J122" i="6"/>
  <c r="F122" i="6"/>
  <c r="F120" i="6"/>
  <c r="E118" i="6"/>
  <c r="J96" i="6"/>
  <c r="F96" i="6"/>
  <c r="J95" i="6"/>
  <c r="F95" i="6"/>
  <c r="F93" i="6"/>
  <c r="E91" i="6"/>
  <c r="J16" i="6"/>
  <c r="J93" i="6"/>
  <c r="E7" i="6"/>
  <c r="E112" i="6"/>
  <c r="J41" i="5"/>
  <c r="J40" i="5"/>
  <c r="AY100" i="1" s="1"/>
  <c r="J39" i="5"/>
  <c r="AX100" i="1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J123" i="5"/>
  <c r="F123" i="5"/>
  <c r="J122" i="5"/>
  <c r="F122" i="5"/>
  <c r="F120" i="5"/>
  <c r="E118" i="5"/>
  <c r="J96" i="5"/>
  <c r="F96" i="5"/>
  <c r="J95" i="5"/>
  <c r="F95" i="5"/>
  <c r="F93" i="5"/>
  <c r="E91" i="5"/>
  <c r="J16" i="5"/>
  <c r="J93" i="5"/>
  <c r="E7" i="5"/>
  <c r="E112" i="5" s="1"/>
  <c r="J41" i="4"/>
  <c r="J40" i="4"/>
  <c r="AY99" i="1"/>
  <c r="J39" i="4"/>
  <c r="AX99" i="1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J124" i="4"/>
  <c r="F124" i="4"/>
  <c r="J123" i="4"/>
  <c r="F123" i="4"/>
  <c r="F121" i="4"/>
  <c r="E119" i="4"/>
  <c r="J96" i="4"/>
  <c r="F96" i="4"/>
  <c r="J95" i="4"/>
  <c r="F95" i="4"/>
  <c r="F93" i="4"/>
  <c r="E91" i="4"/>
  <c r="J16" i="4"/>
  <c r="J93" i="4"/>
  <c r="E7" i="4"/>
  <c r="E113" i="4"/>
  <c r="J41" i="3"/>
  <c r="J40" i="3"/>
  <c r="AY98" i="1"/>
  <c r="J39" i="3"/>
  <c r="AX98" i="1" s="1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J124" i="3"/>
  <c r="F124" i="3"/>
  <c r="J123" i="3"/>
  <c r="F123" i="3"/>
  <c r="F121" i="3"/>
  <c r="E119" i="3"/>
  <c r="J96" i="3"/>
  <c r="F96" i="3"/>
  <c r="J95" i="3"/>
  <c r="F95" i="3"/>
  <c r="F93" i="3"/>
  <c r="E91" i="3"/>
  <c r="J16" i="3"/>
  <c r="J93" i="3"/>
  <c r="E7" i="3"/>
  <c r="E113" i="3" s="1"/>
  <c r="J39" i="2"/>
  <c r="J38" i="2"/>
  <c r="AY96" i="1"/>
  <c r="J37" i="2"/>
  <c r="AX96" i="1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6" i="2"/>
  <c r="BH406" i="2"/>
  <c r="BG406" i="2"/>
  <c r="BE406" i="2"/>
  <c r="T406" i="2"/>
  <c r="R406" i="2"/>
  <c r="P406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8" i="2"/>
  <c r="BH398" i="2"/>
  <c r="BG398" i="2"/>
  <c r="BE398" i="2"/>
  <c r="T398" i="2"/>
  <c r="R398" i="2"/>
  <c r="P398" i="2"/>
  <c r="BI397" i="2"/>
  <c r="BH397" i="2"/>
  <c r="BG397" i="2"/>
  <c r="BE397" i="2"/>
  <c r="T397" i="2"/>
  <c r="R397" i="2"/>
  <c r="P397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4" i="2"/>
  <c r="BH394" i="2"/>
  <c r="BG394" i="2"/>
  <c r="BE394" i="2"/>
  <c r="T394" i="2"/>
  <c r="R394" i="2"/>
  <c r="P394" i="2"/>
  <c r="BI393" i="2"/>
  <c r="BH393" i="2"/>
  <c r="BG393" i="2"/>
  <c r="BE393" i="2"/>
  <c r="T393" i="2"/>
  <c r="R393" i="2"/>
  <c r="P393" i="2"/>
  <c r="BI392" i="2"/>
  <c r="BH392" i="2"/>
  <c r="BG392" i="2"/>
  <c r="BE392" i="2"/>
  <c r="T392" i="2"/>
  <c r="R392" i="2"/>
  <c r="P392" i="2"/>
  <c r="BI391" i="2"/>
  <c r="BH391" i="2"/>
  <c r="BG391" i="2"/>
  <c r="BE391" i="2"/>
  <c r="T391" i="2"/>
  <c r="R391" i="2"/>
  <c r="P391" i="2"/>
  <c r="BI388" i="2"/>
  <c r="BH388" i="2"/>
  <c r="BG388" i="2"/>
  <c r="BE388" i="2"/>
  <c r="T388" i="2"/>
  <c r="T387" i="2" s="1"/>
  <c r="R388" i="2"/>
  <c r="R387" i="2"/>
  <c r="P388" i="2"/>
  <c r="P387" i="2" s="1"/>
  <c r="BI386" i="2"/>
  <c r="BH386" i="2"/>
  <c r="BG386" i="2"/>
  <c r="BE386" i="2"/>
  <c r="T386" i="2"/>
  <c r="T385" i="2"/>
  <c r="R386" i="2"/>
  <c r="R385" i="2" s="1"/>
  <c r="P386" i="2"/>
  <c r="P385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8" i="2"/>
  <c r="BH378" i="2"/>
  <c r="BG378" i="2"/>
  <c r="BE378" i="2"/>
  <c r="T378" i="2"/>
  <c r="R378" i="2"/>
  <c r="P378" i="2"/>
  <c r="BI377" i="2"/>
  <c r="BH377" i="2"/>
  <c r="BG377" i="2"/>
  <c r="BE377" i="2"/>
  <c r="T377" i="2"/>
  <c r="R377" i="2"/>
  <c r="P377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1" i="2"/>
  <c r="BH371" i="2"/>
  <c r="BG371" i="2"/>
  <c r="BE371" i="2"/>
  <c r="T371" i="2"/>
  <c r="R371" i="2"/>
  <c r="P371" i="2"/>
  <c r="BI370" i="2"/>
  <c r="BH370" i="2"/>
  <c r="BG370" i="2"/>
  <c r="BE370" i="2"/>
  <c r="T370" i="2"/>
  <c r="R370" i="2"/>
  <c r="P370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5" i="2"/>
  <c r="BH345" i="2"/>
  <c r="BG345" i="2"/>
  <c r="BE345" i="2"/>
  <c r="T345" i="2"/>
  <c r="R345" i="2"/>
  <c r="P345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6" i="2"/>
  <c r="BH256" i="2"/>
  <c r="BG256" i="2"/>
  <c r="BE256" i="2"/>
  <c r="T256" i="2"/>
  <c r="T255" i="2"/>
  <c r="R256" i="2"/>
  <c r="R255" i="2"/>
  <c r="P256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J146" i="2"/>
  <c r="F146" i="2"/>
  <c r="J145" i="2"/>
  <c r="F145" i="2"/>
  <c r="F143" i="2"/>
  <c r="E141" i="2"/>
  <c r="J94" i="2"/>
  <c r="F94" i="2"/>
  <c r="J93" i="2"/>
  <c r="F93" i="2"/>
  <c r="F91" i="2"/>
  <c r="E89" i="2"/>
  <c r="J14" i="2"/>
  <c r="J143" i="2"/>
  <c r="E7" i="2"/>
  <c r="E85" i="2"/>
  <c r="L90" i="1"/>
  <c r="AM90" i="1"/>
  <c r="AM89" i="1"/>
  <c r="L89" i="1"/>
  <c r="AM87" i="1"/>
  <c r="L87" i="1"/>
  <c r="L85" i="1"/>
  <c r="L84" i="1"/>
  <c r="BK397" i="2"/>
  <c r="BK315" i="2"/>
  <c r="BK288" i="2"/>
  <c r="BK214" i="2"/>
  <c r="BK168" i="2"/>
  <c r="BK395" i="2"/>
  <c r="BK378" i="2"/>
  <c r="BK286" i="2"/>
  <c r="BK233" i="2"/>
  <c r="BK370" i="2"/>
  <c r="BK347" i="2"/>
  <c r="BK249" i="2"/>
  <c r="BK221" i="2"/>
  <c r="BK155" i="2"/>
  <c r="BK326" i="2"/>
  <c r="BK238" i="2"/>
  <c r="BK223" i="2"/>
  <c r="BK388" i="2"/>
  <c r="BK350" i="2"/>
  <c r="BK303" i="2"/>
  <c r="BK183" i="2"/>
  <c r="BK342" i="2"/>
  <c r="BK324" i="2"/>
  <c r="BK218" i="2"/>
  <c r="BK199" i="2"/>
  <c r="BK403" i="2"/>
  <c r="BK376" i="2"/>
  <c r="BK328" i="2"/>
  <c r="BK240" i="2"/>
  <c r="BK172" i="2"/>
  <c r="BK186" i="3"/>
  <c r="BK151" i="3"/>
  <c r="BK190" i="3"/>
  <c r="BK149" i="3"/>
  <c r="BK189" i="3"/>
  <c r="BK167" i="3"/>
  <c r="BK138" i="3"/>
  <c r="BK194" i="3"/>
  <c r="BK160" i="3"/>
  <c r="BK143" i="3"/>
  <c r="BK176" i="4"/>
  <c r="BK140" i="4"/>
  <c r="BK170" i="4"/>
  <c r="BK141" i="4"/>
  <c r="BK133" i="4"/>
  <c r="BK157" i="4"/>
  <c r="BK132" i="4"/>
  <c r="BK139" i="4"/>
  <c r="BK144" i="4"/>
  <c r="BK172" i="4"/>
  <c r="BK141" i="5"/>
  <c r="BK147" i="5"/>
  <c r="BK151" i="5"/>
  <c r="BK143" i="5"/>
  <c r="BK173" i="5"/>
  <c r="BK139" i="5"/>
  <c r="BK162" i="5"/>
  <c r="BK150" i="5"/>
  <c r="BK164" i="5"/>
  <c r="BK185" i="6"/>
  <c r="BK132" i="6"/>
  <c r="BK168" i="6"/>
  <c r="BK148" i="6"/>
  <c r="BK149" i="6"/>
  <c r="BK129" i="6"/>
  <c r="BK166" i="6"/>
  <c r="BK161" i="6"/>
  <c r="BK152" i="6"/>
  <c r="BK134" i="6"/>
  <c r="BK153" i="7"/>
  <c r="BK166" i="7"/>
  <c r="BK130" i="7"/>
  <c r="BK144" i="7"/>
  <c r="BK170" i="7"/>
  <c r="BK169" i="7"/>
  <c r="BK157" i="8"/>
  <c r="BK133" i="8"/>
  <c r="BK136" i="8"/>
  <c r="BK141" i="8"/>
  <c r="BK150" i="8"/>
  <c r="BK135" i="8"/>
  <c r="BK275" i="10"/>
  <c r="BK212" i="10"/>
  <c r="BK197" i="10"/>
  <c r="BK150" i="10"/>
  <c r="BK134" i="10"/>
  <c r="BK311" i="10"/>
  <c r="BK226" i="10"/>
  <c r="BK198" i="10"/>
  <c r="BK298" i="10"/>
  <c r="BK231" i="10"/>
  <c r="BK207" i="10"/>
  <c r="BK183" i="10"/>
  <c r="BK300" i="10"/>
  <c r="BK282" i="10"/>
  <c r="BK248" i="10"/>
  <c r="BK175" i="10"/>
  <c r="BK277" i="10"/>
  <c r="BK251" i="10"/>
  <c r="BK223" i="10"/>
  <c r="BK191" i="10"/>
  <c r="BK240" i="10"/>
  <c r="BK209" i="10"/>
  <c r="BK184" i="10"/>
  <c r="BK172" i="10"/>
  <c r="BK140" i="10"/>
  <c r="BK290" i="10"/>
  <c r="BK276" i="10"/>
  <c r="BK261" i="10"/>
  <c r="BK214" i="10"/>
  <c r="BK136" i="10"/>
  <c r="BK274" i="10"/>
  <c r="BK234" i="10"/>
  <c r="BK185" i="10"/>
  <c r="BK141" i="10"/>
  <c r="BK165" i="11"/>
  <c r="BK148" i="11"/>
  <c r="BK161" i="11"/>
  <c r="BK149" i="11"/>
  <c r="BK136" i="11"/>
  <c r="BK154" i="11"/>
  <c r="BK145" i="11"/>
  <c r="BK146" i="11"/>
  <c r="BK257" i="12"/>
  <c r="BK202" i="12"/>
  <c r="BK156" i="12"/>
  <c r="BK221" i="12"/>
  <c r="BK190" i="12"/>
  <c r="BK170" i="12"/>
  <c r="BK209" i="12"/>
  <c r="BK200" i="12"/>
  <c r="BK185" i="12"/>
  <c r="BK159" i="12"/>
  <c r="BK242" i="12"/>
  <c r="BK215" i="12"/>
  <c r="BK198" i="12"/>
  <c r="BK151" i="12"/>
  <c r="BK248" i="12"/>
  <c r="BK230" i="12"/>
  <c r="BK191" i="12"/>
  <c r="BK171" i="13"/>
  <c r="BK164" i="14"/>
  <c r="BK145" i="14"/>
  <c r="BK171" i="14"/>
  <c r="BK178" i="14"/>
  <c r="BK193" i="14"/>
  <c r="BK165" i="14"/>
  <c r="BK148" i="14"/>
  <c r="BK154" i="14"/>
  <c r="BK155" i="15"/>
  <c r="BK132" i="15"/>
  <c r="BK127" i="15"/>
  <c r="BK143" i="15"/>
  <c r="BK126" i="15"/>
  <c r="BK159" i="16"/>
  <c r="BK149" i="16"/>
  <c r="BK154" i="16"/>
  <c r="BK130" i="16"/>
  <c r="BK153" i="16"/>
  <c r="BK147" i="17"/>
  <c r="BK125" i="17"/>
  <c r="BK128" i="17"/>
  <c r="BK199" i="18"/>
  <c r="BK165" i="18"/>
  <c r="BK131" i="18"/>
  <c r="BK181" i="18"/>
  <c r="BK170" i="18"/>
  <c r="BK161" i="19"/>
  <c r="BK128" i="19"/>
  <c r="BK127" i="19"/>
  <c r="BK145" i="19"/>
  <c r="BK144" i="19"/>
  <c r="BK143" i="19"/>
  <c r="BK152" i="20"/>
  <c r="BK153" i="20"/>
  <c r="BK176" i="20"/>
  <c r="BK175" i="20"/>
  <c r="BK137" i="20"/>
  <c r="BK138" i="20"/>
  <c r="BK124" i="20"/>
  <c r="BK120" i="21"/>
  <c r="BK361" i="2"/>
  <c r="BK295" i="2"/>
  <c r="BK345" i="2"/>
  <c r="BK227" i="2"/>
  <c r="BK195" i="2"/>
  <c r="BK360" i="2"/>
  <c r="BK337" i="2"/>
  <c r="BK248" i="2"/>
  <c r="BK222" i="2"/>
  <c r="BK353" i="2"/>
  <c r="BK274" i="2"/>
  <c r="BK242" i="2"/>
  <c r="BK200" i="2"/>
  <c r="BK394" i="2"/>
  <c r="BK230" i="2"/>
  <c r="BK207" i="2"/>
  <c r="BK374" i="2"/>
  <c r="BK309" i="2"/>
  <c r="BK292" i="2"/>
  <c r="BK152" i="2"/>
  <c r="BK329" i="2"/>
  <c r="BK259" i="2"/>
  <c r="BK201" i="2"/>
  <c r="BK164" i="2"/>
  <c r="BK302" i="2"/>
  <c r="BK247" i="2"/>
  <c r="BK226" i="2"/>
  <c r="BK186" i="2"/>
  <c r="BK163" i="2"/>
  <c r="BK179" i="3"/>
  <c r="BK154" i="3"/>
  <c r="BK187" i="3"/>
  <c r="BK141" i="3"/>
  <c r="BK158" i="3"/>
  <c r="BK134" i="3"/>
  <c r="BK146" i="3"/>
  <c r="BK175" i="3"/>
  <c r="BK146" i="4"/>
  <c r="BK145" i="4"/>
  <c r="BK138" i="4"/>
  <c r="BK179" i="4"/>
  <c r="BK153" i="4"/>
  <c r="BK144" i="5"/>
  <c r="BK163" i="5"/>
  <c r="BK194" i="6"/>
  <c r="BK133" i="6"/>
  <c r="BK189" i="6"/>
  <c r="BK183" i="6"/>
  <c r="BK143" i="6"/>
  <c r="BK145" i="6"/>
  <c r="BK138" i="7"/>
  <c r="BK168" i="7"/>
  <c r="BK154" i="7"/>
  <c r="BK142" i="7"/>
  <c r="BK167" i="7"/>
  <c r="BK153" i="8"/>
  <c r="BK149" i="8"/>
  <c r="BK158" i="8"/>
  <c r="BK143" i="8"/>
  <c r="BK123" i="9"/>
  <c r="BK296" i="10"/>
  <c r="BK237" i="10"/>
  <c r="BK169" i="10"/>
  <c r="BK157" i="10"/>
  <c r="BK260" i="10"/>
  <c r="BK215" i="10"/>
  <c r="BK293" i="10"/>
  <c r="BK278" i="10"/>
  <c r="BK163" i="10"/>
  <c r="BK304" i="10"/>
  <c r="BK233" i="10"/>
  <c r="BK222" i="10"/>
  <c r="BK156" i="10"/>
  <c r="BK232" i="10"/>
  <c r="BK217" i="10"/>
  <c r="BK168" i="10"/>
  <c r="BK152" i="10"/>
  <c r="BK286" i="10"/>
  <c r="BK264" i="10"/>
  <c r="BK310" i="10"/>
  <c r="BK253" i="10"/>
  <c r="BK175" i="11"/>
  <c r="BK140" i="11"/>
  <c r="BK160" i="11"/>
  <c r="BK208" i="12"/>
  <c r="BK163" i="12"/>
  <c r="BK148" i="12"/>
  <c r="BK269" i="12"/>
  <c r="BK172" i="12"/>
  <c r="BK158" i="12"/>
  <c r="BK234" i="12"/>
  <c r="BK193" i="12"/>
  <c r="BK143" i="12"/>
  <c r="BK187" i="12"/>
  <c r="BK254" i="12"/>
  <c r="BK137" i="12"/>
  <c r="BK147" i="13"/>
  <c r="BK166" i="13"/>
  <c r="BK158" i="13"/>
  <c r="BK143" i="13"/>
  <c r="BK168" i="14"/>
  <c r="BK135" i="14"/>
  <c r="BK189" i="14"/>
  <c r="BK212" i="14"/>
  <c r="BK195" i="14"/>
  <c r="BK196" i="14"/>
  <c r="BK181" i="14"/>
  <c r="BK139" i="15"/>
  <c r="BK144" i="15"/>
  <c r="BK143" i="16"/>
  <c r="BK148" i="16"/>
  <c r="BK139" i="16"/>
  <c r="BK156" i="17"/>
  <c r="BK146" i="17"/>
  <c r="BK142" i="17"/>
  <c r="BK145" i="17"/>
  <c r="BK143" i="17"/>
  <c r="BK149" i="17"/>
  <c r="BK204" i="18"/>
  <c r="BK192" i="18"/>
  <c r="BK168" i="18"/>
  <c r="BK145" i="18"/>
  <c r="BK193" i="18"/>
  <c r="BK174" i="18"/>
  <c r="BK162" i="18"/>
  <c r="BK187" i="18"/>
  <c r="BK130" i="18"/>
  <c r="BK164" i="18"/>
  <c r="BK136" i="18"/>
  <c r="BK178" i="18"/>
  <c r="BK135" i="18"/>
  <c r="BK164" i="19"/>
  <c r="BK133" i="19"/>
  <c r="BK152" i="19"/>
  <c r="BK151" i="19"/>
  <c r="BK176" i="19"/>
  <c r="BK140" i="19"/>
  <c r="BK131" i="19"/>
  <c r="BK162" i="20"/>
  <c r="BK144" i="20"/>
  <c r="BK148" i="20"/>
  <c r="BK173" i="20"/>
  <c r="BK129" i="20"/>
  <c r="BK168" i="20"/>
  <c r="BK119" i="21"/>
  <c r="BK381" i="2"/>
  <c r="BK355" i="2"/>
  <c r="BK322" i="2"/>
  <c r="BK366" i="2"/>
  <c r="BK317" i="2"/>
  <c r="BK298" i="2"/>
  <c r="BK220" i="2"/>
  <c r="BK392" i="2"/>
  <c r="BK346" i="2"/>
  <c r="BK296" i="2"/>
  <c r="BK251" i="2"/>
  <c r="BK211" i="2"/>
  <c r="BK351" i="2"/>
  <c r="BK311" i="2"/>
  <c r="BK293" i="2"/>
  <c r="BK237" i="2"/>
  <c r="BK327" i="2"/>
  <c r="BK250" i="2"/>
  <c r="BK179" i="2"/>
  <c r="BK391" i="2"/>
  <c r="BK352" i="2"/>
  <c r="BK262" i="2"/>
  <c r="BK180" i="2"/>
  <c r="AS97" i="1"/>
  <c r="BK171" i="2"/>
  <c r="BK407" i="2"/>
  <c r="BK401" i="2"/>
  <c r="BK305" i="2"/>
  <c r="BK283" i="2"/>
  <c r="BK203" i="2"/>
  <c r="BK190" i="2"/>
  <c r="BK161" i="2"/>
  <c r="BK177" i="3"/>
  <c r="BK197" i="3"/>
  <c r="BK171" i="3"/>
  <c r="BK148" i="3"/>
  <c r="BK192" i="3"/>
  <c r="BK157" i="3"/>
  <c r="BK131" i="3"/>
  <c r="BK170" i="3"/>
  <c r="BK173" i="3"/>
  <c r="BK130" i="3"/>
  <c r="BK159" i="4"/>
  <c r="BK173" i="4"/>
  <c r="BK162" i="4"/>
  <c r="BK135" i="4"/>
  <c r="BK169" i="5"/>
  <c r="BK170" i="5"/>
  <c r="BK157" i="5"/>
  <c r="BK138" i="5"/>
  <c r="BK140" i="5"/>
  <c r="BK146" i="6"/>
  <c r="BK171" i="6"/>
  <c r="BK180" i="6"/>
  <c r="BK177" i="6"/>
  <c r="BK144" i="6"/>
  <c r="BK147" i="6"/>
  <c r="BK187" i="6"/>
  <c r="BK138" i="6"/>
  <c r="BK181" i="6"/>
  <c r="BK137" i="6"/>
  <c r="BK157" i="7"/>
  <c r="BK151" i="7"/>
  <c r="BK143" i="7"/>
  <c r="BK140" i="7"/>
  <c r="BK164" i="7"/>
  <c r="BK135" i="7"/>
  <c r="BK139" i="7"/>
  <c r="BK155" i="7"/>
  <c r="BK139" i="8"/>
  <c r="BK154" i="8"/>
  <c r="BK129" i="8"/>
  <c r="BK159" i="8"/>
  <c r="BK125" i="9"/>
  <c r="BK315" i="10"/>
  <c r="BK284" i="10"/>
  <c r="BK224" i="10"/>
  <c r="BK206" i="10"/>
  <c r="BK177" i="10"/>
  <c r="BK301" i="10"/>
  <c r="BK270" i="10"/>
  <c r="BK309" i="10"/>
  <c r="BK288" i="10"/>
  <c r="BK257" i="10"/>
  <c r="BK239" i="10"/>
  <c r="BK269" i="10"/>
  <c r="BK200" i="10"/>
  <c r="BK146" i="10"/>
  <c r="BK305" i="10"/>
  <c r="BK252" i="10"/>
  <c r="BK228" i="10"/>
  <c r="BK186" i="10"/>
  <c r="BK164" i="10"/>
  <c r="BK149" i="10"/>
  <c r="BK155" i="11"/>
  <c r="BK157" i="11"/>
  <c r="BK143" i="11"/>
  <c r="BK168" i="11"/>
  <c r="BK262" i="12"/>
  <c r="BK171" i="12"/>
  <c r="BK272" i="12"/>
  <c r="BK249" i="12"/>
  <c r="BK236" i="12"/>
  <c r="BK152" i="12"/>
  <c r="BK253" i="12"/>
  <c r="BK231" i="12"/>
  <c r="BK223" i="12"/>
  <c r="BK189" i="12"/>
  <c r="BK218" i="12"/>
  <c r="BK206" i="12"/>
  <c r="BK246" i="12"/>
  <c r="BK265" i="12"/>
  <c r="BK182" i="12"/>
  <c r="BK157" i="12"/>
  <c r="BK239" i="12"/>
  <c r="BK186" i="12"/>
  <c r="BK160" i="12"/>
  <c r="BK134" i="12"/>
  <c r="BK175" i="12"/>
  <c r="BK135" i="12"/>
  <c r="BK142" i="13"/>
  <c r="BK165" i="13"/>
  <c r="BK159" i="13"/>
  <c r="BK151" i="13"/>
  <c r="BK138" i="13"/>
  <c r="BK164" i="13"/>
  <c r="BK131" i="13"/>
  <c r="BK202" i="14"/>
  <c r="BK163" i="14"/>
  <c r="BK209" i="14"/>
  <c r="BK140" i="14"/>
  <c r="BK200" i="14"/>
  <c r="BK169" i="14"/>
  <c r="BK192" i="14"/>
  <c r="BK208" i="14"/>
  <c r="BK162" i="14"/>
  <c r="BK131" i="14"/>
  <c r="BK141" i="14"/>
  <c r="BK156" i="14"/>
  <c r="BK146" i="15"/>
  <c r="BK123" i="15"/>
  <c r="BK124" i="15"/>
  <c r="BK141" i="15"/>
  <c r="BK151" i="15"/>
  <c r="BK154" i="15"/>
  <c r="BK142" i="16"/>
  <c r="BK163" i="16"/>
  <c r="BK132" i="16"/>
  <c r="BK141" i="16"/>
  <c r="BK160" i="16"/>
  <c r="BK145" i="16"/>
  <c r="BK128" i="16"/>
  <c r="BK144" i="17"/>
  <c r="BK161" i="17"/>
  <c r="BK133" i="17"/>
  <c r="BK196" i="18"/>
  <c r="BK167" i="18"/>
  <c r="BK151" i="18"/>
  <c r="BK176" i="18"/>
  <c r="BK126" i="18"/>
  <c r="BK160" i="18"/>
  <c r="BK139" i="18"/>
  <c r="BK186" i="18"/>
  <c r="BK152" i="18"/>
  <c r="BK188" i="18"/>
  <c r="BK150" i="19"/>
  <c r="BK148" i="19"/>
  <c r="BK135" i="19"/>
  <c r="BK175" i="19"/>
  <c r="BK158" i="19"/>
  <c r="BK140" i="20"/>
  <c r="BK151" i="20"/>
  <c r="BK158" i="20"/>
  <c r="BK141" i="20"/>
  <c r="BK368" i="2"/>
  <c r="BK319" i="2"/>
  <c r="BK264" i="2"/>
  <c r="BK252" i="2"/>
  <c r="BK196" i="2"/>
  <c r="BK182" i="2"/>
  <c r="BK162" i="2"/>
  <c r="BK367" i="2"/>
  <c r="BK354" i="2"/>
  <c r="BK338" i="2"/>
  <c r="BK339" i="2"/>
  <c r="BK289" i="2"/>
  <c r="BK253" i="2"/>
  <c r="BK192" i="2"/>
  <c r="BK357" i="2"/>
  <c r="BK335" i="2"/>
  <c r="BK287" i="2"/>
  <c r="BK266" i="2"/>
  <c r="BK375" i="2"/>
  <c r="BK333" i="2"/>
  <c r="BK198" i="2"/>
  <c r="BK406" i="2"/>
  <c r="BK373" i="2"/>
  <c r="BK210" i="2"/>
  <c r="BK170" i="2"/>
  <c r="BK158" i="2"/>
  <c r="BK331" i="2"/>
  <c r="BK301" i="2"/>
  <c r="BK244" i="2"/>
  <c r="BK396" i="2"/>
  <c r="BK175" i="2"/>
  <c r="BK159" i="2"/>
  <c r="BK178" i="3"/>
  <c r="BK142" i="3"/>
  <c r="BK185" i="3"/>
  <c r="BK144" i="3"/>
  <c r="BK150" i="3"/>
  <c r="BK202" i="3"/>
  <c r="BK188" i="3"/>
  <c r="BK195" i="3"/>
  <c r="BK172" i="3"/>
  <c r="BK182" i="3"/>
  <c r="BK164" i="3"/>
  <c r="BK165" i="3"/>
  <c r="BK148" i="4"/>
  <c r="BK131" i="4"/>
  <c r="BK136" i="4"/>
  <c r="BK149" i="4"/>
  <c r="BK156" i="4"/>
  <c r="BK158" i="5"/>
  <c r="BK161" i="5"/>
  <c r="BK142" i="5"/>
  <c r="BK132" i="5"/>
  <c r="BK172" i="5"/>
  <c r="BK148" i="5"/>
  <c r="BK130" i="5"/>
  <c r="BK152" i="5"/>
  <c r="BK149" i="5"/>
  <c r="BK154" i="5"/>
  <c r="BK146" i="5"/>
  <c r="BK131" i="5"/>
  <c r="BK182" i="6"/>
  <c r="BK153" i="6"/>
  <c r="BK193" i="6"/>
  <c r="BK173" i="6"/>
  <c r="BK158" i="6"/>
  <c r="BK151" i="6"/>
  <c r="BK130" i="6"/>
  <c r="BK162" i="6"/>
  <c r="BK175" i="6"/>
  <c r="BK186" i="6"/>
  <c r="BK170" i="6"/>
  <c r="BK159" i="7"/>
  <c r="BK173" i="7"/>
  <c r="BK158" i="7"/>
  <c r="BK172" i="7"/>
  <c r="BK150" i="7"/>
  <c r="BK141" i="7"/>
  <c r="BK131" i="8"/>
  <c r="BK132" i="8"/>
  <c r="BK145" i="8"/>
  <c r="BK130" i="8"/>
  <c r="BK134" i="8"/>
  <c r="BK254" i="10"/>
  <c r="BK227" i="10"/>
  <c r="BK211" i="10"/>
  <c r="BK189" i="10"/>
  <c r="BK160" i="10"/>
  <c r="BK139" i="10"/>
  <c r="BK297" i="10"/>
  <c r="BK208" i="10"/>
  <c r="BK307" i="10"/>
  <c r="BK294" i="10"/>
  <c r="BK285" i="10"/>
  <c r="BK229" i="10"/>
  <c r="BK196" i="10"/>
  <c r="BK171" i="10"/>
  <c r="BK145" i="10"/>
  <c r="BK289" i="10"/>
  <c r="BK199" i="10"/>
  <c r="BK187" i="10"/>
  <c r="BK230" i="10"/>
  <c r="BK220" i="10"/>
  <c r="BK262" i="10"/>
  <c r="BK238" i="10"/>
  <c r="BK195" i="10"/>
  <c r="BK271" i="10"/>
  <c r="BK250" i="10"/>
  <c r="BK205" i="10"/>
  <c r="BK167" i="10"/>
  <c r="BK272" i="10"/>
  <c r="BK170" i="10"/>
  <c r="BK151" i="10"/>
  <c r="BK181" i="11"/>
  <c r="BK169" i="11"/>
  <c r="BK156" i="11"/>
  <c r="BK138" i="11"/>
  <c r="BK180" i="11"/>
  <c r="BK164" i="11"/>
  <c r="BK147" i="11"/>
  <c r="BK260" i="12"/>
  <c r="BK216" i="12"/>
  <c r="BK201" i="12"/>
  <c r="BK194" i="12"/>
  <c r="BK263" i="12"/>
  <c r="BK228" i="12"/>
  <c r="BK268" i="12"/>
  <c r="BK210" i="12"/>
  <c r="BK188" i="12"/>
  <c r="BK154" i="12"/>
  <c r="BK243" i="12"/>
  <c r="BK214" i="12"/>
  <c r="BK199" i="12"/>
  <c r="BK168" i="12"/>
  <c r="BK136" i="12"/>
  <c r="BK259" i="12"/>
  <c r="BK227" i="12"/>
  <c r="BK261" i="12"/>
  <c r="BK217" i="12"/>
  <c r="BK205" i="12"/>
  <c r="BK197" i="12"/>
  <c r="BK177" i="12"/>
  <c r="BK155" i="12"/>
  <c r="BK226" i="12"/>
  <c r="BK196" i="12"/>
  <c r="BK150" i="12"/>
  <c r="BK169" i="12"/>
  <c r="BK149" i="13"/>
  <c r="BK170" i="13"/>
  <c r="BK130" i="13"/>
  <c r="BK145" i="13"/>
  <c r="BK137" i="13"/>
  <c r="BK157" i="14"/>
  <c r="BK206" i="14"/>
  <c r="BK153" i="14"/>
  <c r="BK138" i="14"/>
  <c r="BK194" i="14"/>
  <c r="BK155" i="14"/>
  <c r="BK191" i="14"/>
  <c r="BK213" i="14"/>
  <c r="BK159" i="14"/>
  <c r="BK170" i="14"/>
  <c r="BK136" i="14"/>
  <c r="BK160" i="14"/>
  <c r="BK135" i="15"/>
  <c r="BK125" i="15"/>
  <c r="BK149" i="15"/>
  <c r="BK130" i="15"/>
  <c r="BK127" i="17"/>
  <c r="BK151" i="17"/>
  <c r="BK135" i="17"/>
  <c r="BK148" i="17"/>
  <c r="BK155" i="17"/>
  <c r="BK157" i="17"/>
  <c r="BK195" i="18"/>
  <c r="BK206" i="18"/>
  <c r="BK169" i="19"/>
  <c r="BK157" i="19"/>
  <c r="BK132" i="19"/>
  <c r="BK172" i="19"/>
  <c r="BK167" i="19"/>
  <c r="BK147" i="20"/>
  <c r="BK171" i="20"/>
  <c r="BK150" i="20"/>
  <c r="BK135" i="20"/>
  <c r="BK172" i="20"/>
  <c r="BK154" i="20"/>
  <c r="BK136" i="20"/>
  <c r="BK160" i="20"/>
  <c r="BK128" i="20"/>
  <c r="BK145" i="20"/>
  <c r="BK386" i="2"/>
  <c r="BK314" i="2"/>
  <c r="BK231" i="2"/>
  <c r="BK166" i="2"/>
  <c r="BK256" i="2"/>
  <c r="BK371" i="2"/>
  <c r="BK275" i="2"/>
  <c r="BK229" i="2"/>
  <c r="BK177" i="2"/>
  <c r="BK300" i="2"/>
  <c r="BK228" i="2"/>
  <c r="BK384" i="2"/>
  <c r="BK343" i="2"/>
  <c r="BK261" i="2"/>
  <c r="BK245" i="2"/>
  <c r="BK278" i="2"/>
  <c r="BK215" i="2"/>
  <c r="BK181" i="2"/>
  <c r="BK156" i="2"/>
  <c r="BK404" i="2"/>
  <c r="BK169" i="3"/>
  <c r="BK181" i="3"/>
  <c r="BK159" i="3"/>
  <c r="BK140" i="3"/>
  <c r="BK176" i="3"/>
  <c r="BK156" i="3"/>
  <c r="BK139" i="3"/>
  <c r="BK166" i="4"/>
  <c r="BK143" i="4"/>
  <c r="BK177" i="4"/>
  <c r="BK175" i="4"/>
  <c r="BK142" i="4"/>
  <c r="BK155" i="4"/>
  <c r="BK130" i="4"/>
  <c r="BK168" i="5"/>
  <c r="BK137" i="5"/>
  <c r="BK129" i="5"/>
  <c r="BK136" i="5"/>
  <c r="BK188" i="6"/>
  <c r="BK190" i="6"/>
  <c r="BK160" i="6"/>
  <c r="BK191" i="6"/>
  <c r="BK169" i="6"/>
  <c r="BK150" i="6"/>
  <c r="BK172" i="6"/>
  <c r="BK157" i="6"/>
  <c r="BK179" i="6"/>
  <c r="BK140" i="6"/>
  <c r="BK178" i="6"/>
  <c r="BK141" i="6"/>
  <c r="BK129" i="7"/>
  <c r="BK162" i="7"/>
  <c r="BK133" i="7"/>
  <c r="BK161" i="7"/>
  <c r="BK146" i="7"/>
  <c r="BK131" i="7"/>
  <c r="BK138" i="8"/>
  <c r="BK148" i="8"/>
  <c r="BK142" i="8"/>
  <c r="BK147" i="8"/>
  <c r="BK124" i="9"/>
  <c r="BK295" i="10"/>
  <c r="BK312" i="10"/>
  <c r="BK219" i="10"/>
  <c r="BK174" i="10"/>
  <c r="BK287" i="10"/>
  <c r="BK303" i="10"/>
  <c r="BK268" i="10"/>
  <c r="BK203" i="10"/>
  <c r="BK188" i="10"/>
  <c r="BK273" i="10"/>
  <c r="BK179" i="10"/>
  <c r="BK159" i="10"/>
  <c r="BK255" i="10"/>
  <c r="BK213" i="10"/>
  <c r="BK181" i="10"/>
  <c r="BK302" i="10"/>
  <c r="BK192" i="10"/>
  <c r="BK173" i="10"/>
  <c r="BK147" i="10"/>
  <c r="BK316" i="10"/>
  <c r="BK280" i="10"/>
  <c r="BK245" i="10"/>
  <c r="BK193" i="10"/>
  <c r="BK148" i="10"/>
  <c r="BK158" i="11"/>
  <c r="BK152" i="11"/>
  <c r="BK133" i="11"/>
  <c r="BK167" i="11"/>
  <c r="BK178" i="11"/>
  <c r="BK137" i="11"/>
  <c r="BK252" i="12"/>
  <c r="BK219" i="12"/>
  <c r="BK139" i="12"/>
  <c r="BK267" i="12"/>
  <c r="BK233" i="12"/>
  <c r="BK256" i="12"/>
  <c r="BK207" i="12"/>
  <c r="BK184" i="12"/>
  <c r="BK222" i="12"/>
  <c r="BK195" i="12"/>
  <c r="BK176" i="12"/>
  <c r="BK144" i="12"/>
  <c r="BK271" i="12"/>
  <c r="BK247" i="12"/>
  <c r="BK166" i="12"/>
  <c r="BK140" i="12"/>
  <c r="BK153" i="13"/>
  <c r="BK167" i="13"/>
  <c r="BK169" i="13"/>
  <c r="BK148" i="13"/>
  <c r="BK133" i="13"/>
  <c r="BK172" i="13"/>
  <c r="BK134" i="13"/>
  <c r="BK190" i="14"/>
  <c r="BK198" i="14"/>
  <c r="BK134" i="14"/>
  <c r="BK197" i="14"/>
  <c r="BK176" i="14"/>
  <c r="BK149" i="14"/>
  <c r="BK187" i="14"/>
  <c r="BK142" i="14"/>
  <c r="BK131" i="15"/>
  <c r="BK136" i="15"/>
  <c r="BK135" i="16"/>
  <c r="BK144" i="16"/>
  <c r="BK131" i="16"/>
  <c r="BK164" i="16"/>
  <c r="BK146" i="16"/>
  <c r="BK165" i="16"/>
  <c r="BK147" i="16"/>
  <c r="BK158" i="17"/>
  <c r="BK154" i="17"/>
  <c r="BK130" i="17"/>
  <c r="BK126" i="17"/>
  <c r="BK137" i="17"/>
  <c r="BK136" i="17"/>
  <c r="BK203" i="18"/>
  <c r="BK191" i="18"/>
  <c r="BK154" i="18"/>
  <c r="BK144" i="18"/>
  <c r="BK205" i="18"/>
  <c r="BK179" i="18"/>
  <c r="BK171" i="18"/>
  <c r="BK137" i="18"/>
  <c r="BK132" i="18"/>
  <c r="BK194" i="18"/>
  <c r="BK155" i="18"/>
  <c r="BK200" i="18"/>
  <c r="BK185" i="18"/>
  <c r="BK154" i="19"/>
  <c r="BK168" i="19"/>
  <c r="BK134" i="19"/>
  <c r="BK138" i="19"/>
  <c r="BK160" i="19"/>
  <c r="BK131" i="20"/>
  <c r="BK132" i="20"/>
  <c r="BK167" i="20"/>
  <c r="BK155" i="20"/>
  <c r="BK165" i="20"/>
  <c r="BK142" i="20"/>
  <c r="BK163" i="20"/>
  <c r="BK270" i="2"/>
  <c r="BK225" i="2"/>
  <c r="BK178" i="2"/>
  <c r="BK167" i="2"/>
  <c r="BK340" i="2"/>
  <c r="BK318" i="2"/>
  <c r="BK224" i="2"/>
  <c r="BK194" i="2"/>
  <c r="BK393" i="2"/>
  <c r="BK320" i="2"/>
  <c r="BK265" i="2"/>
  <c r="BK369" i="2"/>
  <c r="BK325" i="2"/>
  <c r="BK294" i="2"/>
  <c r="BK235" i="2"/>
  <c r="BK217" i="2"/>
  <c r="BK332" i="2"/>
  <c r="BK267" i="2"/>
  <c r="BK216" i="2"/>
  <c r="BK409" i="2"/>
  <c r="BK271" i="2"/>
  <c r="BK254" i="2"/>
  <c r="BK205" i="2"/>
  <c r="BK184" i="2"/>
  <c r="BK336" i="2"/>
  <c r="BK299" i="2"/>
  <c r="BK273" i="2"/>
  <c r="BK219" i="2"/>
  <c r="BK187" i="2"/>
  <c r="BK308" i="2"/>
  <c r="BK272" i="2"/>
  <c r="BK193" i="2"/>
  <c r="BK183" i="3"/>
  <c r="BK136" i="3"/>
  <c r="BK135" i="3"/>
  <c r="BK191" i="3"/>
  <c r="BK155" i="3"/>
  <c r="BK174" i="3"/>
  <c r="BK147" i="3"/>
  <c r="BK166" i="3"/>
  <c r="BK193" i="3"/>
  <c r="BK164" i="4"/>
  <c r="BK134" i="4"/>
  <c r="BK147" i="4"/>
  <c r="BK137" i="4"/>
  <c r="BK150" i="4"/>
  <c r="BK165" i="4"/>
  <c r="BK158" i="4"/>
  <c r="BK167" i="5"/>
  <c r="BK156" i="5"/>
  <c r="BK155" i="5"/>
  <c r="BK174" i="5"/>
  <c r="BK134" i="5"/>
  <c r="BK159" i="6"/>
  <c r="BK164" i="6"/>
  <c r="BK142" i="6"/>
  <c r="BK156" i="6"/>
  <c r="BK192" i="6"/>
  <c r="BK165" i="6"/>
  <c r="BK167" i="6"/>
  <c r="BK176" i="6"/>
  <c r="BK165" i="7"/>
  <c r="BK149" i="7"/>
  <c r="BK171" i="7"/>
  <c r="BK136" i="7"/>
  <c r="BK147" i="7"/>
  <c r="BK148" i="7"/>
  <c r="BK155" i="8"/>
  <c r="BK126" i="9"/>
  <c r="BK221" i="10"/>
  <c r="BK210" i="10"/>
  <c r="BK166" i="10"/>
  <c r="BK216" i="10"/>
  <c r="BK292" i="10"/>
  <c r="BK266" i="10"/>
  <c r="BK194" i="10"/>
  <c r="BK161" i="10"/>
  <c r="BK291" i="10"/>
  <c r="BK218" i="10"/>
  <c r="BK190" i="10"/>
  <c r="BK182" i="10"/>
  <c r="BK154" i="10"/>
  <c r="BK306" i="10"/>
  <c r="BK256" i="10"/>
  <c r="BK236" i="10"/>
  <c r="BK204" i="10"/>
  <c r="BK133" i="10"/>
  <c r="BK267" i="10"/>
  <c r="BK242" i="10"/>
  <c r="BK201" i="10"/>
  <c r="BK176" i="10"/>
  <c r="BK135" i="10"/>
  <c r="BK265" i="10"/>
  <c r="BK249" i="10"/>
  <c r="BK202" i="10"/>
  <c r="BK318" i="10"/>
  <c r="BK258" i="10"/>
  <c r="BK162" i="10"/>
  <c r="BK142" i="10"/>
  <c r="BK172" i="11"/>
  <c r="BK151" i="11"/>
  <c r="BK144" i="11"/>
  <c r="BK163" i="11"/>
  <c r="BK177" i="11"/>
  <c r="BK150" i="11"/>
  <c r="BK142" i="11"/>
  <c r="BK245" i="12"/>
  <c r="BK167" i="12"/>
  <c r="BK149" i="12"/>
  <c r="BK240" i="12"/>
  <c r="BK147" i="12"/>
  <c r="BK273" i="12"/>
  <c r="BK229" i="12"/>
  <c r="BK212" i="12"/>
  <c r="BK138" i="12"/>
  <c r="BK235" i="12"/>
  <c r="BK274" i="12"/>
  <c r="BK211" i="12"/>
  <c r="BK250" i="12"/>
  <c r="BK173" i="12"/>
  <c r="BK153" i="12"/>
  <c r="BK145" i="12"/>
  <c r="BK192" i="12"/>
  <c r="BK139" i="13"/>
  <c r="BK157" i="13"/>
  <c r="BK140" i="13"/>
  <c r="BK150" i="13"/>
  <c r="BK211" i="14"/>
  <c r="BK175" i="14"/>
  <c r="BK151" i="14"/>
  <c r="BK172" i="14"/>
  <c r="BK205" i="14"/>
  <c r="BK132" i="14"/>
  <c r="BK207" i="14"/>
  <c r="BK185" i="14"/>
  <c r="BK167" i="14"/>
  <c r="BK152" i="14"/>
  <c r="BK128" i="15"/>
  <c r="BK137" i="15"/>
  <c r="BK134" i="15"/>
  <c r="BK151" i="16"/>
  <c r="BK133" i="16"/>
  <c r="BK152" i="16"/>
  <c r="BK166" i="16"/>
  <c r="BK150" i="16"/>
  <c r="BK138" i="16"/>
  <c r="BK153" i="17"/>
  <c r="BK159" i="17"/>
  <c r="BK182" i="18"/>
  <c r="BK156" i="18"/>
  <c r="BK143" i="18"/>
  <c r="BK172" i="18"/>
  <c r="BK157" i="18"/>
  <c r="BK149" i="18"/>
  <c r="BK128" i="18"/>
  <c r="BK153" i="18"/>
  <c r="BK162" i="19"/>
  <c r="BK136" i="19"/>
  <c r="BK170" i="19"/>
  <c r="BK156" i="19"/>
  <c r="BK156" i="20"/>
  <c r="BK164" i="20"/>
  <c r="BK127" i="20"/>
  <c r="BK159" i="20"/>
  <c r="BK126" i="20"/>
  <c r="BK161" i="20"/>
  <c r="BK398" i="2"/>
  <c r="BK359" i="2"/>
  <c r="BK313" i="2"/>
  <c r="BK297" i="2"/>
  <c r="BK348" i="2"/>
  <c r="BK279" i="2"/>
  <c r="BK241" i="2"/>
  <c r="BK165" i="2"/>
  <c r="BK307" i="2"/>
  <c r="BK206" i="2"/>
  <c r="BK290" i="2"/>
  <c r="BK234" i="2"/>
  <c r="BK213" i="2"/>
  <c r="BK157" i="2"/>
  <c r="BK405" i="2"/>
  <c r="BK383" i="2"/>
  <c r="BK321" i="2"/>
  <c r="BK284" i="2"/>
  <c r="BK260" i="2"/>
  <c r="BK330" i="2"/>
  <c r="BK304" i="2"/>
  <c r="BK232" i="2"/>
  <c r="BK185" i="2"/>
  <c r="BK408" i="2"/>
  <c r="BK402" i="2"/>
  <c r="BK364" i="2"/>
  <c r="BK291" i="2"/>
  <c r="BK174" i="2"/>
  <c r="BK199" i="3"/>
  <c r="BK168" i="3"/>
  <c r="BK198" i="3"/>
  <c r="BK145" i="3"/>
  <c r="BK196" i="3"/>
  <c r="BK180" i="3"/>
  <c r="BK161" i="3"/>
  <c r="BK152" i="3"/>
  <c r="BK167" i="4"/>
  <c r="BK180" i="4"/>
  <c r="BK174" i="4"/>
  <c r="BK151" i="4"/>
  <c r="BK160" i="4"/>
  <c r="BK168" i="4"/>
  <c r="BK169" i="4"/>
  <c r="BK171" i="5"/>
  <c r="BK133" i="5"/>
  <c r="BK145" i="5"/>
  <c r="BK244" i="12"/>
  <c r="BK224" i="12"/>
  <c r="BK180" i="12"/>
  <c r="BK173" i="13"/>
  <c r="BK160" i="13"/>
  <c r="BK136" i="13"/>
  <c r="BK152" i="13"/>
  <c r="BK132" i="13"/>
  <c r="BK204" i="14"/>
  <c r="BK177" i="14"/>
  <c r="BK203" i="14"/>
  <c r="BK188" i="14"/>
  <c r="BK150" i="14"/>
  <c r="BK173" i="14"/>
  <c r="BK161" i="14"/>
  <c r="BK143" i="14"/>
  <c r="BK183" i="14"/>
  <c r="BK133" i="14"/>
  <c r="BK140" i="15"/>
  <c r="BK133" i="15"/>
  <c r="BK138" i="15"/>
  <c r="BK148" i="15"/>
  <c r="BK140" i="17"/>
  <c r="BK152" i="17"/>
  <c r="BK124" i="17"/>
  <c r="BK141" i="17"/>
  <c r="BK150" i="17"/>
  <c r="BK189" i="18"/>
  <c r="BK163" i="18"/>
  <c r="BK150" i="18"/>
  <c r="BK140" i="18"/>
  <c r="BK202" i="18"/>
  <c r="BK190" i="18"/>
  <c r="BK158" i="18"/>
  <c r="BK133" i="18"/>
  <c r="BK166" i="18"/>
  <c r="BK148" i="18"/>
  <c r="BK127" i="18"/>
  <c r="BK177" i="18"/>
  <c r="BK159" i="18"/>
  <c r="BK134" i="18"/>
  <c r="BK142" i="18"/>
  <c r="BK161" i="18"/>
  <c r="BK165" i="19"/>
  <c r="BK142" i="19"/>
  <c r="BK163" i="19"/>
  <c r="BK129" i="19"/>
  <c r="BK159" i="19"/>
  <c r="BK155" i="19"/>
  <c r="BK178" i="20"/>
  <c r="BK139" i="20"/>
  <c r="BK166" i="20"/>
  <c r="BK134" i="20"/>
  <c r="BK146" i="20"/>
  <c r="BK125" i="20"/>
  <c r="BK169" i="20"/>
  <c r="BK133" i="20"/>
  <c r="BK123" i="20"/>
  <c r="BK121" i="21"/>
  <c r="BK400" i="2"/>
  <c r="BK316" i="2"/>
  <c r="BK281" i="2"/>
  <c r="BK263" i="2"/>
  <c r="BK191" i="2"/>
  <c r="BK356" i="2"/>
  <c r="BK312" i="2"/>
  <c r="BK239" i="2"/>
  <c r="BK169" i="2"/>
  <c r="BK358" i="2"/>
  <c r="BK268" i="2"/>
  <c r="BK246" i="2"/>
  <c r="BK204" i="2"/>
  <c r="BK365" i="2"/>
  <c r="BK341" i="2"/>
  <c r="BK306" i="2"/>
  <c r="BK197" i="2"/>
  <c r="BK380" i="2"/>
  <c r="BK277" i="2"/>
  <c r="BK209" i="2"/>
  <c r="BK154" i="2"/>
  <c r="BK377" i="2"/>
  <c r="BK323" i="2"/>
  <c r="BK280" i="2"/>
  <c r="BK236" i="2"/>
  <c r="BK189" i="2"/>
  <c r="BK173" i="2"/>
  <c r="BK399" i="2"/>
  <c r="BK153" i="2"/>
  <c r="BK133" i="3"/>
  <c r="BK163" i="3"/>
  <c r="BK201" i="3"/>
  <c r="BK153" i="3"/>
  <c r="BK137" i="3"/>
  <c r="BK184" i="3"/>
  <c r="BK162" i="3"/>
  <c r="BK132" i="3"/>
  <c r="BK154" i="4"/>
  <c r="BK171" i="4"/>
  <c r="BK161" i="4"/>
  <c r="BK163" i="4"/>
  <c r="BK152" i="4"/>
  <c r="BK135" i="5"/>
  <c r="BK160" i="5"/>
  <c r="BK166" i="5"/>
  <c r="BK153" i="5"/>
  <c r="BK165" i="5"/>
  <c r="BK159" i="5"/>
  <c r="BK196" i="6"/>
  <c r="BK135" i="6"/>
  <c r="BK195" i="6"/>
  <c r="BK174" i="6"/>
  <c r="BK155" i="6"/>
  <c r="BK184" i="6"/>
  <c r="BK139" i="6"/>
  <c r="BK154" i="6"/>
  <c r="BK131" i="6"/>
  <c r="BK163" i="6"/>
  <c r="BK136" i="6"/>
  <c r="BK132" i="7"/>
  <c r="BK156" i="7"/>
  <c r="BK137" i="7"/>
  <c r="BK160" i="7"/>
  <c r="BK134" i="7"/>
  <c r="BK145" i="7"/>
  <c r="BK151" i="8"/>
  <c r="BK156" i="8"/>
  <c r="BK140" i="8"/>
  <c r="BK137" i="8"/>
  <c r="BK146" i="8"/>
  <c r="BK127" i="9"/>
  <c r="BK246" i="10"/>
  <c r="BK158" i="10"/>
  <c r="BK144" i="10"/>
  <c r="BK317" i="10"/>
  <c r="BK299" i="10"/>
  <c r="BK279" i="10"/>
  <c r="BK244" i="10"/>
  <c r="BK283" i="10"/>
  <c r="BK259" i="10"/>
  <c r="BK241" i="10"/>
  <c r="BK180" i="10"/>
  <c r="BK281" i="10"/>
  <c r="BK247" i="10"/>
  <c r="BK153" i="10"/>
  <c r="BK313" i="10"/>
  <c r="BK263" i="10"/>
  <c r="BK225" i="10"/>
  <c r="BK165" i="10"/>
  <c r="BK143" i="10"/>
  <c r="BK153" i="11"/>
  <c r="BK170" i="11"/>
  <c r="BK176" i="11"/>
  <c r="BK162" i="11"/>
  <c r="BK141" i="11"/>
  <c r="BK139" i="11"/>
  <c r="BK255" i="12"/>
  <c r="BK178" i="12"/>
  <c r="BK161" i="12"/>
  <c r="BK141" i="12"/>
  <c r="BK258" i="12"/>
  <c r="BK238" i="12"/>
  <c r="BK220" i="12"/>
  <c r="BK264" i="12"/>
  <c r="BK237" i="12"/>
  <c r="BK225" i="12"/>
  <c r="BK174" i="12"/>
  <c r="BK270" i="12"/>
  <c r="BK251" i="12"/>
  <c r="BK204" i="12"/>
  <c r="BK132" i="12"/>
  <c r="BK183" i="12"/>
  <c r="BK162" i="12"/>
  <c r="BK146" i="12"/>
  <c r="BK232" i="12"/>
  <c r="BK165" i="12"/>
  <c r="BK181" i="12"/>
  <c r="BK164" i="12"/>
  <c r="BK154" i="13"/>
  <c r="BK146" i="13"/>
  <c r="BK161" i="13"/>
  <c r="BK144" i="13"/>
  <c r="BK186" i="14"/>
  <c r="BK201" i="14"/>
  <c r="BK158" i="14"/>
  <c r="BK199" i="14"/>
  <c r="BK182" i="14"/>
  <c r="BK184" i="14"/>
  <c r="BK147" i="15"/>
  <c r="BK150" i="15"/>
  <c r="BK152" i="15"/>
  <c r="BK129" i="15"/>
  <c r="BK145" i="15"/>
  <c r="BK140" i="16"/>
  <c r="BK156" i="16"/>
  <c r="BK137" i="16"/>
  <c r="BK129" i="16"/>
  <c r="BK131" i="17"/>
  <c r="BK138" i="17"/>
  <c r="BK129" i="17"/>
  <c r="BK139" i="17"/>
  <c r="BK147" i="18"/>
  <c r="BK198" i="18"/>
  <c r="BK175" i="18"/>
  <c r="BK129" i="18"/>
  <c r="BK183" i="18"/>
  <c r="BK208" i="18"/>
  <c r="BK173" i="18"/>
  <c r="BK180" i="18"/>
  <c r="BK197" i="18"/>
  <c r="BK184" i="18"/>
  <c r="BK169" i="18"/>
  <c r="BK146" i="19"/>
  <c r="BK130" i="19"/>
  <c r="BK166" i="19"/>
  <c r="BK149" i="19"/>
  <c r="BK141" i="19"/>
  <c r="BK147" i="19"/>
  <c r="BK149" i="20"/>
  <c r="BK170" i="20"/>
  <c r="BK174" i="20"/>
  <c r="BK130" i="20"/>
  <c r="BK157" i="20"/>
  <c r="BK151" i="2" l="1"/>
  <c r="R176" i="2"/>
  <c r="BK212" i="2"/>
  <c r="J106" i="2"/>
  <c r="P258" i="2"/>
  <c r="R285" i="2"/>
  <c r="T349" i="2"/>
  <c r="T372" i="2"/>
  <c r="T379" i="2"/>
  <c r="R382" i="2"/>
  <c r="P200" i="3"/>
  <c r="T178" i="4"/>
  <c r="T128" i="6"/>
  <c r="T127" i="6"/>
  <c r="T126" i="6"/>
  <c r="BK128" i="7"/>
  <c r="J128" i="7" s="1"/>
  <c r="J101" i="7" s="1"/>
  <c r="R152" i="7"/>
  <c r="BK128" i="8"/>
  <c r="J128" i="8" s="1"/>
  <c r="J101" i="8" s="1"/>
  <c r="R144" i="8"/>
  <c r="T132" i="10"/>
  <c r="T131" i="10"/>
  <c r="R155" i="10"/>
  <c r="P243" i="10"/>
  <c r="BK314" i="10"/>
  <c r="J108" i="10"/>
  <c r="BK135" i="11"/>
  <c r="J135" i="11" s="1"/>
  <c r="J102" i="11"/>
  <c r="T159" i="11"/>
  <c r="T174" i="11"/>
  <c r="T173" i="11" s="1"/>
  <c r="P133" i="12"/>
  <c r="P129" i="12"/>
  <c r="AU107" i="1" s="1"/>
  <c r="P179" i="12"/>
  <c r="T203" i="12"/>
  <c r="BK129" i="13"/>
  <c r="J129" i="13" s="1"/>
  <c r="J99" i="13" s="1"/>
  <c r="R141" i="13"/>
  <c r="BK168" i="13"/>
  <c r="J106" i="13"/>
  <c r="P147" i="14"/>
  <c r="P166" i="14"/>
  <c r="R174" i="14"/>
  <c r="R210" i="14"/>
  <c r="T142" i="15"/>
  <c r="T136" i="16"/>
  <c r="R158" i="16"/>
  <c r="R157" i="16" s="1"/>
  <c r="P134" i="17"/>
  <c r="P122" i="17" s="1"/>
  <c r="P121" i="17" s="1"/>
  <c r="AU112" i="1" s="1"/>
  <c r="T146" i="18"/>
  <c r="BK139" i="19"/>
  <c r="J100" i="19"/>
  <c r="BK174" i="19"/>
  <c r="J104" i="19" s="1"/>
  <c r="BK160" i="2"/>
  <c r="J101" i="2"/>
  <c r="BK188" i="2"/>
  <c r="J103" i="2"/>
  <c r="BK202" i="2"/>
  <c r="J104" i="2" s="1"/>
  <c r="T208" i="2"/>
  <c r="P243" i="2"/>
  <c r="BK269" i="2"/>
  <c r="J111" i="2"/>
  <c r="P276" i="2"/>
  <c r="BK282" i="2"/>
  <c r="J113" i="2"/>
  <c r="BK334" i="2"/>
  <c r="BK310" i="2" s="1"/>
  <c r="J116" i="2"/>
  <c r="R344" i="2"/>
  <c r="P363" i="2"/>
  <c r="P390" i="2"/>
  <c r="P389" i="2"/>
  <c r="R200" i="3"/>
  <c r="R178" i="4"/>
  <c r="P128" i="5"/>
  <c r="P127" i="5"/>
  <c r="P126" i="5" s="1"/>
  <c r="AU100" i="1" s="1"/>
  <c r="P152" i="7"/>
  <c r="BK152" i="8"/>
  <c r="J103" i="8" s="1"/>
  <c r="T155" i="10"/>
  <c r="BK243" i="10"/>
  <c r="J106" i="10" s="1"/>
  <c r="T308" i="10"/>
  <c r="P159" i="11"/>
  <c r="BK174" i="11"/>
  <c r="BK173" i="11"/>
  <c r="J106" i="11"/>
  <c r="R133" i="12"/>
  <c r="R129" i="12" s="1"/>
  <c r="R179" i="12"/>
  <c r="P141" i="13"/>
  <c r="P163" i="13"/>
  <c r="P162" i="13" s="1"/>
  <c r="BK130" i="14"/>
  <c r="J130" i="14" s="1"/>
  <c r="J98" i="14" s="1"/>
  <c r="R147" i="14"/>
  <c r="P180" i="14"/>
  <c r="P122" i="15"/>
  <c r="BK153" i="15"/>
  <c r="J100" i="15" s="1"/>
  <c r="BK127" i="16"/>
  <c r="J127" i="16"/>
  <c r="J98" i="16"/>
  <c r="R162" i="16"/>
  <c r="R161" i="16"/>
  <c r="R123" i="17"/>
  <c r="R122" i="17" s="1"/>
  <c r="R121" i="17" s="1"/>
  <c r="R146" i="18"/>
  <c r="R124" i="18" s="1"/>
  <c r="R123" i="18" s="1"/>
  <c r="P139" i="19"/>
  <c r="R160" i="2"/>
  <c r="P188" i="2"/>
  <c r="R202" i="2"/>
  <c r="R208" i="2"/>
  <c r="R243" i="2"/>
  <c r="R269" i="2"/>
  <c r="T276" i="2"/>
  <c r="T282" i="2"/>
  <c r="R334" i="2"/>
  <c r="R310" i="2"/>
  <c r="P344" i="2"/>
  <c r="R363" i="2"/>
  <c r="P379" i="2"/>
  <c r="P382" i="2"/>
  <c r="T129" i="3"/>
  <c r="BK178" i="4"/>
  <c r="BK128" i="4" s="1"/>
  <c r="J128" i="4" s="1"/>
  <c r="J101" i="4" s="1"/>
  <c r="J103" i="4"/>
  <c r="BK128" i="5"/>
  <c r="J128" i="5" s="1"/>
  <c r="J102" i="5" s="1"/>
  <c r="P128" i="6"/>
  <c r="P127" i="6"/>
  <c r="P126" i="6" s="1"/>
  <c r="AU101" i="1"/>
  <c r="P128" i="7"/>
  <c r="BK163" i="7"/>
  <c r="J103" i="7"/>
  <c r="BK144" i="8"/>
  <c r="J102" i="8" s="1"/>
  <c r="P122" i="9"/>
  <c r="P121" i="9"/>
  <c r="AU104" i="1"/>
  <c r="T138" i="10"/>
  <c r="R178" i="10"/>
  <c r="R159" i="11"/>
  <c r="P174" i="11"/>
  <c r="P173" i="11" s="1"/>
  <c r="T142" i="12"/>
  <c r="P203" i="12"/>
  <c r="R129" i="13"/>
  <c r="R135" i="13"/>
  <c r="BK156" i="13"/>
  <c r="BK155" i="13" s="1"/>
  <c r="J103" i="13"/>
  <c r="R168" i="13"/>
  <c r="R130" i="14"/>
  <c r="T139" i="14"/>
  <c r="T166" i="14"/>
  <c r="T174" i="14"/>
  <c r="T210" i="14"/>
  <c r="BK122" i="15"/>
  <c r="J122" i="15"/>
  <c r="J98" i="15" s="1"/>
  <c r="P153" i="15"/>
  <c r="R136" i="16"/>
  <c r="P158" i="16"/>
  <c r="P157" i="16" s="1"/>
  <c r="T134" i="17"/>
  <c r="P126" i="19"/>
  <c r="T139" i="19"/>
  <c r="R174" i="19"/>
  <c r="R173" i="19"/>
  <c r="BK122" i="20"/>
  <c r="J122" i="20" s="1"/>
  <c r="J98" i="20" s="1"/>
  <c r="R122" i="20"/>
  <c r="T151" i="2"/>
  <c r="P176" i="2"/>
  <c r="T212" i="2"/>
  <c r="T269" i="2"/>
  <c r="R276" i="2"/>
  <c r="R282" i="2"/>
  <c r="T334" i="2"/>
  <c r="T310" i="2"/>
  <c r="T344" i="2"/>
  <c r="T363" i="2"/>
  <c r="BK390" i="2"/>
  <c r="J127" i="2"/>
  <c r="T200" i="3"/>
  <c r="BK129" i="4"/>
  <c r="J129" i="4"/>
  <c r="J102" i="4" s="1"/>
  <c r="T128" i="5"/>
  <c r="T127" i="5" s="1"/>
  <c r="T126" i="5" s="1"/>
  <c r="BK128" i="6"/>
  <c r="J128" i="6"/>
  <c r="J102" i="6" s="1"/>
  <c r="T152" i="7"/>
  <c r="T126" i="7" s="1"/>
  <c r="T125" i="7" s="1"/>
  <c r="P144" i="8"/>
  <c r="BK122" i="9"/>
  <c r="J122" i="9" s="1"/>
  <c r="J99" i="9"/>
  <c r="P132" i="10"/>
  <c r="P131" i="10" s="1"/>
  <c r="R138" i="10"/>
  <c r="T178" i="10"/>
  <c r="R235" i="10"/>
  <c r="P308" i="10"/>
  <c r="BK159" i="11"/>
  <c r="J103" i="11"/>
  <c r="R174" i="11"/>
  <c r="R173" i="11" s="1"/>
  <c r="R142" i="12"/>
  <c r="P213" i="12"/>
  <c r="T213" i="12"/>
  <c r="T129" i="12" s="1"/>
  <c r="P241" i="12"/>
  <c r="R241" i="12"/>
  <c r="BK266" i="12"/>
  <c r="J107" i="12"/>
  <c r="R266" i="12"/>
  <c r="P135" i="13"/>
  <c r="P156" i="13"/>
  <c r="P155" i="13" s="1"/>
  <c r="T168" i="13"/>
  <c r="BK139" i="14"/>
  <c r="J100" i="14"/>
  <c r="BK180" i="14"/>
  <c r="R142" i="15"/>
  <c r="R121" i="15" s="1"/>
  <c r="R120" i="15" s="1"/>
  <c r="T127" i="16"/>
  <c r="P162" i="16"/>
  <c r="P161" i="16"/>
  <c r="R134" i="17"/>
  <c r="BK146" i="18"/>
  <c r="J101" i="18"/>
  <c r="P201" i="18"/>
  <c r="BK126" i="19"/>
  <c r="J126" i="19"/>
  <c r="J98" i="19"/>
  <c r="P153" i="19"/>
  <c r="P143" i="20"/>
  <c r="P160" i="2"/>
  <c r="T188" i="2"/>
  <c r="T202" i="2"/>
  <c r="P208" i="2"/>
  <c r="T243" i="2"/>
  <c r="P269" i="2"/>
  <c r="BK276" i="2"/>
  <c r="J112" i="2"/>
  <c r="P282" i="2"/>
  <c r="P334" i="2"/>
  <c r="P310" i="2"/>
  <c r="BK344" i="2"/>
  <c r="J117" i="2"/>
  <c r="BK363" i="2"/>
  <c r="J120" i="2"/>
  <c r="BK379" i="2"/>
  <c r="J122" i="2"/>
  <c r="BK382" i="2"/>
  <c r="J123" i="2"/>
  <c r="BK200" i="3"/>
  <c r="J103" i="3"/>
  <c r="P178" i="4"/>
  <c r="P163" i="7"/>
  <c r="P128" i="8"/>
  <c r="T152" i="8"/>
  <c r="BK132" i="10"/>
  <c r="BK131" i="10" s="1"/>
  <c r="J131" i="10" s="1"/>
  <c r="J99" i="10" s="1"/>
  <c r="R132" i="10"/>
  <c r="R131" i="10"/>
  <c r="P155" i="10"/>
  <c r="T243" i="10"/>
  <c r="P314" i="10"/>
  <c r="R166" i="11"/>
  <c r="BK179" i="11"/>
  <c r="J108" i="11" s="1"/>
  <c r="BK142" i="12"/>
  <c r="BK213" i="12"/>
  <c r="J105" i="12"/>
  <c r="R213" i="12"/>
  <c r="BK241" i="12"/>
  <c r="J106" i="12"/>
  <c r="T241" i="12"/>
  <c r="P266" i="12"/>
  <c r="T266" i="12"/>
  <c r="P129" i="13"/>
  <c r="BK135" i="13"/>
  <c r="J100" i="13" s="1"/>
  <c r="R156" i="13"/>
  <c r="R155" i="13"/>
  <c r="R163" i="13"/>
  <c r="R162" i="13" s="1"/>
  <c r="T130" i="14"/>
  <c r="T129" i="14"/>
  <c r="T147" i="14"/>
  <c r="T146" i="14" s="1"/>
  <c r="R166" i="14"/>
  <c r="P174" i="14"/>
  <c r="P210" i="14"/>
  <c r="BK142" i="15"/>
  <c r="J99" i="15"/>
  <c r="P136" i="16"/>
  <c r="T158" i="16"/>
  <c r="T157" i="16"/>
  <c r="T123" i="17"/>
  <c r="BK125" i="18"/>
  <c r="J125" i="18" s="1"/>
  <c r="J98" i="18" s="1"/>
  <c r="T125" i="18"/>
  <c r="T138" i="18"/>
  <c r="P141" i="18"/>
  <c r="R201" i="18"/>
  <c r="R126" i="19"/>
  <c r="R153" i="19"/>
  <c r="R143" i="20"/>
  <c r="R121" i="20"/>
  <c r="R120" i="20"/>
  <c r="BK118" i="21"/>
  <c r="BK117" i="21" s="1"/>
  <c r="J117" i="21" s="1"/>
  <c r="J96" i="21" s="1"/>
  <c r="R151" i="2"/>
  <c r="T176" i="2"/>
  <c r="P212" i="2"/>
  <c r="BK258" i="2"/>
  <c r="J110" i="2" s="1"/>
  <c r="BK285" i="2"/>
  <c r="J114" i="2" s="1"/>
  <c r="BK349" i="2"/>
  <c r="J118" i="2"/>
  <c r="BK372" i="2"/>
  <c r="J121" i="2" s="1"/>
  <c r="R390" i="2"/>
  <c r="R389" i="2"/>
  <c r="BK129" i="3"/>
  <c r="J129" i="3"/>
  <c r="J102" i="3" s="1"/>
  <c r="P129" i="4"/>
  <c r="P128" i="4"/>
  <c r="P127" i="4" s="1"/>
  <c r="AU99" i="1" s="1"/>
  <c r="R128" i="7"/>
  <c r="R126" i="7"/>
  <c r="R125" i="7"/>
  <c r="R163" i="7"/>
  <c r="R152" i="8"/>
  <c r="R122" i="9"/>
  <c r="R121" i="9"/>
  <c r="BK138" i="10"/>
  <c r="BK178" i="10"/>
  <c r="J104" i="10"/>
  <c r="BK235" i="10"/>
  <c r="J105" i="10"/>
  <c r="T235" i="10"/>
  <c r="R308" i="10"/>
  <c r="P135" i="11"/>
  <c r="T166" i="11"/>
  <c r="R179" i="11"/>
  <c r="BK133" i="12"/>
  <c r="J133" i="12"/>
  <c r="J101" i="12" s="1"/>
  <c r="BK179" i="12"/>
  <c r="J103" i="12" s="1"/>
  <c r="BK203" i="12"/>
  <c r="J104" i="12"/>
  <c r="T141" i="13"/>
  <c r="T163" i="13"/>
  <c r="T162" i="13"/>
  <c r="P130" i="14"/>
  <c r="R139" i="14"/>
  <c r="T180" i="14"/>
  <c r="T179" i="14"/>
  <c r="P142" i="15"/>
  <c r="BK136" i="16"/>
  <c r="J100" i="16" s="1"/>
  <c r="BK162" i="16"/>
  <c r="BK161" i="16"/>
  <c r="J104" i="16" s="1"/>
  <c r="BK123" i="17"/>
  <c r="J123" i="17"/>
  <c r="J98" i="17" s="1"/>
  <c r="P125" i="18"/>
  <c r="BK138" i="18"/>
  <c r="J99" i="18"/>
  <c r="BK141" i="18"/>
  <c r="BK124" i="18" s="1"/>
  <c r="J124" i="18" s="1"/>
  <c r="J97" i="18" s="1"/>
  <c r="J100" i="18"/>
  <c r="T141" i="18"/>
  <c r="T201" i="18"/>
  <c r="R139" i="19"/>
  <c r="P174" i="19"/>
  <c r="P173" i="19"/>
  <c r="T143" i="20"/>
  <c r="R118" i="21"/>
  <c r="R117" i="21"/>
  <c r="T160" i="2"/>
  <c r="R188" i="2"/>
  <c r="P202" i="2"/>
  <c r="BK208" i="2"/>
  <c r="J105" i="2"/>
  <c r="BK243" i="2"/>
  <c r="J107" i="2"/>
  <c r="R258" i="2"/>
  <c r="T285" i="2"/>
  <c r="P349" i="2"/>
  <c r="P372" i="2"/>
  <c r="T390" i="2"/>
  <c r="T389" i="2" s="1"/>
  <c r="R129" i="3"/>
  <c r="R128" i="3"/>
  <c r="R127" i="3"/>
  <c r="R129" i="4"/>
  <c r="R128" i="4"/>
  <c r="R127" i="4"/>
  <c r="R128" i="5"/>
  <c r="R127" i="5" s="1"/>
  <c r="R126" i="5" s="1"/>
  <c r="T128" i="7"/>
  <c r="T163" i="7"/>
  <c r="T128" i="8"/>
  <c r="P152" i="8"/>
  <c r="T122" i="9"/>
  <c r="T121" i="9"/>
  <c r="BK155" i="10"/>
  <c r="J103" i="10"/>
  <c r="R243" i="10"/>
  <c r="R314" i="10"/>
  <c r="R135" i="11"/>
  <c r="BK166" i="11"/>
  <c r="J104" i="11"/>
  <c r="T179" i="11"/>
  <c r="T133" i="12"/>
  <c r="T179" i="12"/>
  <c r="BK141" i="13"/>
  <c r="BK128" i="13" s="1"/>
  <c r="J128" i="13" s="1"/>
  <c r="J98" i="13" s="1"/>
  <c r="J101" i="13"/>
  <c r="BK163" i="13"/>
  <c r="BK162" i="13" s="1"/>
  <c r="J104" i="13"/>
  <c r="BK147" i="14"/>
  <c r="J103" i="14"/>
  <c r="BK166" i="14"/>
  <c r="J104" i="14"/>
  <c r="BK174" i="14"/>
  <c r="J105" i="14"/>
  <c r="BK210" i="14"/>
  <c r="J108" i="14"/>
  <c r="T122" i="15"/>
  <c r="R153" i="15"/>
  <c r="R127" i="16"/>
  <c r="BK158" i="16"/>
  <c r="BK157" i="16" s="1"/>
  <c r="J102" i="16"/>
  <c r="BK134" i="17"/>
  <c r="J100" i="17" s="1"/>
  <c r="R125" i="18"/>
  <c r="P138" i="18"/>
  <c r="R138" i="18"/>
  <c r="R141" i="18"/>
  <c r="BK201" i="18"/>
  <c r="J102" i="18"/>
  <c r="T126" i="19"/>
  <c r="BK153" i="19"/>
  <c r="J101" i="19"/>
  <c r="T174" i="19"/>
  <c r="T173" i="19" s="1"/>
  <c r="P122" i="20"/>
  <c r="T122" i="20"/>
  <c r="P118" i="21"/>
  <c r="P117" i="21" s="1"/>
  <c r="AU116" i="1"/>
  <c r="P151" i="2"/>
  <c r="P150" i="2"/>
  <c r="BK176" i="2"/>
  <c r="J102" i="2"/>
  <c r="R212" i="2"/>
  <c r="T258" i="2"/>
  <c r="P285" i="2"/>
  <c r="R349" i="2"/>
  <c r="R372" i="2"/>
  <c r="R379" i="2"/>
  <c r="T382" i="2"/>
  <c r="P129" i="3"/>
  <c r="P128" i="3"/>
  <c r="P127" i="3" s="1"/>
  <c r="AU98" i="1" s="1"/>
  <c r="T129" i="4"/>
  <c r="T128" i="4"/>
  <c r="T127" i="4" s="1"/>
  <c r="R128" i="6"/>
  <c r="R127" i="6" s="1"/>
  <c r="R126" i="6" s="1"/>
  <c r="BK152" i="7"/>
  <c r="J102" i="7"/>
  <c r="R128" i="8"/>
  <c r="T144" i="8"/>
  <c r="P138" i="10"/>
  <c r="P178" i="10"/>
  <c r="P235" i="10"/>
  <c r="BK308" i="10"/>
  <c r="J107" i="10" s="1"/>
  <c r="T314" i="10"/>
  <c r="T135" i="11"/>
  <c r="T134" i="11"/>
  <c r="T130" i="11" s="1"/>
  <c r="P166" i="11"/>
  <c r="P179" i="11"/>
  <c r="P142" i="12"/>
  <c r="R203" i="12"/>
  <c r="T129" i="13"/>
  <c r="T135" i="13"/>
  <c r="T156" i="13"/>
  <c r="T155" i="13" s="1"/>
  <c r="T128" i="13"/>
  <c r="P168" i="13"/>
  <c r="P139" i="14"/>
  <c r="R180" i="14"/>
  <c r="R179" i="14"/>
  <c r="R122" i="15"/>
  <c r="T153" i="15"/>
  <c r="P127" i="16"/>
  <c r="P126" i="16" s="1"/>
  <c r="P125" i="16" s="1"/>
  <c r="AU111" i="1" s="1"/>
  <c r="T162" i="16"/>
  <c r="T161" i="16"/>
  <c r="P123" i="17"/>
  <c r="P146" i="18"/>
  <c r="T153" i="19"/>
  <c r="BK143" i="20"/>
  <c r="J99" i="20" s="1"/>
  <c r="T118" i="21"/>
  <c r="T117" i="21" s="1"/>
  <c r="BK387" i="2"/>
  <c r="J125" i="2"/>
  <c r="BK171" i="19"/>
  <c r="J102" i="19"/>
  <c r="BK132" i="11"/>
  <c r="J132" i="11" s="1"/>
  <c r="J100" i="11" s="1"/>
  <c r="BK255" i="2"/>
  <c r="J108" i="2"/>
  <c r="BK171" i="11"/>
  <c r="J105" i="11"/>
  <c r="BK137" i="14"/>
  <c r="BK129" i="14" s="1"/>
  <c r="J129" i="14" s="1"/>
  <c r="J97" i="14" s="1"/>
  <c r="J99" i="14"/>
  <c r="BK144" i="14"/>
  <c r="J101" i="14"/>
  <c r="BK155" i="16"/>
  <c r="J101" i="16"/>
  <c r="BK207" i="18"/>
  <c r="J103" i="18"/>
  <c r="BK385" i="2"/>
  <c r="J124" i="2"/>
  <c r="J115" i="2"/>
  <c r="BK131" i="12"/>
  <c r="J131" i="12"/>
  <c r="J100" i="12" s="1"/>
  <c r="BK134" i="16"/>
  <c r="J99" i="16"/>
  <c r="BK132" i="17"/>
  <c r="J99" i="17"/>
  <c r="BK160" i="17"/>
  <c r="J101" i="17"/>
  <c r="BK137" i="19"/>
  <c r="J99" i="19"/>
  <c r="BK177" i="20"/>
  <c r="J100" i="20"/>
  <c r="BF119" i="21"/>
  <c r="BF121" i="21"/>
  <c r="E107" i="21"/>
  <c r="BF120" i="21"/>
  <c r="J111" i="21"/>
  <c r="BF135" i="20"/>
  <c r="BF147" i="20"/>
  <c r="BF150" i="20"/>
  <c r="BF153" i="20"/>
  <c r="BF154" i="20"/>
  <c r="BF155" i="20"/>
  <c r="BF169" i="20"/>
  <c r="E110" i="20"/>
  <c r="BF131" i="20"/>
  <c r="BF148" i="20"/>
  <c r="BF156" i="20"/>
  <c r="BF165" i="20"/>
  <c r="BF166" i="20"/>
  <c r="BF171" i="20"/>
  <c r="BF144" i="20"/>
  <c r="BF146" i="20"/>
  <c r="J89" i="20"/>
  <c r="BF134" i="20"/>
  <c r="BF138" i="20"/>
  <c r="BF139" i="20"/>
  <c r="BF141" i="20"/>
  <c r="BF145" i="20"/>
  <c r="BF168" i="20"/>
  <c r="BF174" i="20"/>
  <c r="BF123" i="20"/>
  <c r="BF127" i="20"/>
  <c r="BF133" i="20"/>
  <c r="BF140" i="20"/>
  <c r="BF142" i="20"/>
  <c r="BF149" i="20"/>
  <c r="BF157" i="20"/>
  <c r="BF159" i="20"/>
  <c r="BF162" i="20"/>
  <c r="BF175" i="20"/>
  <c r="BF178" i="20"/>
  <c r="BF124" i="20"/>
  <c r="BF137" i="20"/>
  <c r="BF160" i="20"/>
  <c r="BF161" i="20"/>
  <c r="BF167" i="20"/>
  <c r="BF170" i="20"/>
  <c r="BF173" i="20"/>
  <c r="BF126" i="20"/>
  <c r="BF129" i="20"/>
  <c r="BF130" i="20"/>
  <c r="BF136" i="20"/>
  <c r="BF158" i="20"/>
  <c r="BF125" i="20"/>
  <c r="BF128" i="20"/>
  <c r="BF132" i="20"/>
  <c r="BF151" i="20"/>
  <c r="BF152" i="20"/>
  <c r="BF163" i="20"/>
  <c r="BF164" i="20"/>
  <c r="BF172" i="20"/>
  <c r="BF176" i="20"/>
  <c r="J89" i="19"/>
  <c r="BF129" i="19"/>
  <c r="BF133" i="19"/>
  <c r="BF145" i="19"/>
  <c r="BF150" i="19"/>
  <c r="BF154" i="19"/>
  <c r="BF157" i="19"/>
  <c r="BF162" i="19"/>
  <c r="BF128" i="19"/>
  <c r="BF134" i="19"/>
  <c r="BF135" i="19"/>
  <c r="BF136" i="19"/>
  <c r="BF142" i="19"/>
  <c r="BF163" i="19"/>
  <c r="BF168" i="19"/>
  <c r="BF156" i="19"/>
  <c r="BF158" i="19"/>
  <c r="BF176" i="19"/>
  <c r="BF141" i="19"/>
  <c r="BF148" i="19"/>
  <c r="BF152" i="19"/>
  <c r="E114" i="19"/>
  <c r="BF127" i="19"/>
  <c r="BF146" i="19"/>
  <c r="BF149" i="19"/>
  <c r="BF164" i="19"/>
  <c r="BF144" i="19"/>
  <c r="BF147" i="19"/>
  <c r="BF151" i="19"/>
  <c r="BF160" i="19"/>
  <c r="BF161" i="19"/>
  <c r="BF165" i="19"/>
  <c r="BF143" i="19"/>
  <c r="BF155" i="19"/>
  <c r="BF166" i="19"/>
  <c r="BF169" i="19"/>
  <c r="BF170" i="19"/>
  <c r="BF172" i="19"/>
  <c r="BF130" i="19"/>
  <c r="BF131" i="19"/>
  <c r="BF132" i="19"/>
  <c r="BF138" i="19"/>
  <c r="BF140" i="19"/>
  <c r="BF159" i="19"/>
  <c r="BF167" i="19"/>
  <c r="BF175" i="19"/>
  <c r="BF133" i="18"/>
  <c r="BF134" i="18"/>
  <c r="BF136" i="18"/>
  <c r="BF142" i="18"/>
  <c r="BF144" i="18"/>
  <c r="BF149" i="18"/>
  <c r="BF163" i="18"/>
  <c r="BF165" i="18"/>
  <c r="BF167" i="18"/>
  <c r="BF175" i="18"/>
  <c r="BF177" i="18"/>
  <c r="BF198" i="18"/>
  <c r="BF199" i="18"/>
  <c r="J117" i="18"/>
  <c r="BF126" i="18"/>
  <c r="BF143" i="18"/>
  <c r="BF150" i="18"/>
  <c r="BF156" i="18"/>
  <c r="BF157" i="18"/>
  <c r="BF169" i="18"/>
  <c r="BF170" i="18"/>
  <c r="BF172" i="18"/>
  <c r="BF174" i="18"/>
  <c r="BF182" i="18"/>
  <c r="BF183" i="18"/>
  <c r="BF184" i="18"/>
  <c r="BF185" i="18"/>
  <c r="BF194" i="18"/>
  <c r="BF196" i="18"/>
  <c r="BF197" i="18"/>
  <c r="BF127" i="18"/>
  <c r="BF128" i="18"/>
  <c r="BF129" i="18"/>
  <c r="BF131" i="18"/>
  <c r="BF148" i="18"/>
  <c r="BF153" i="18"/>
  <c r="BF154" i="18"/>
  <c r="BF158" i="18"/>
  <c r="BF159" i="18"/>
  <c r="BF161" i="18"/>
  <c r="BF162" i="18"/>
  <c r="BF164" i="18"/>
  <c r="BF166" i="18"/>
  <c r="BF168" i="18"/>
  <c r="BF171" i="18"/>
  <c r="BF178" i="18"/>
  <c r="BF189" i="18"/>
  <c r="BF191" i="18"/>
  <c r="BF192" i="18"/>
  <c r="BF193" i="18"/>
  <c r="BF206" i="18"/>
  <c r="E85" i="18"/>
  <c r="BF140" i="18"/>
  <c r="BF147" i="18"/>
  <c r="BF179" i="18"/>
  <c r="BF190" i="18"/>
  <c r="BF208" i="18"/>
  <c r="BF130" i="18"/>
  <c r="BF132" i="18"/>
  <c r="BF135" i="18"/>
  <c r="BF145" i="18"/>
  <c r="BF173" i="18"/>
  <c r="BF176" i="18"/>
  <c r="BF180" i="18"/>
  <c r="BF186" i="18"/>
  <c r="BF188" i="18"/>
  <c r="BF195" i="18"/>
  <c r="BF204" i="18"/>
  <c r="BF137" i="18"/>
  <c r="BF139" i="18"/>
  <c r="BF151" i="18"/>
  <c r="BF152" i="18"/>
  <c r="BF155" i="18"/>
  <c r="BF160" i="18"/>
  <c r="BF181" i="18"/>
  <c r="BF187" i="18"/>
  <c r="BF200" i="18"/>
  <c r="BF202" i="18"/>
  <c r="BF203" i="18"/>
  <c r="BF205" i="18"/>
  <c r="J103" i="16"/>
  <c r="BF130" i="17"/>
  <c r="BF158" i="17"/>
  <c r="J105" i="16"/>
  <c r="E85" i="17"/>
  <c r="BF135" i="17"/>
  <c r="BF138" i="17"/>
  <c r="BF146" i="17"/>
  <c r="BF147" i="17"/>
  <c r="BF157" i="17"/>
  <c r="BF133" i="17"/>
  <c r="BF141" i="17"/>
  <c r="BF154" i="17"/>
  <c r="BF155" i="17"/>
  <c r="BF156" i="17"/>
  <c r="BF124" i="17"/>
  <c r="BF129" i="17"/>
  <c r="BF131" i="17"/>
  <c r="BF139" i="17"/>
  <c r="BF142" i="17"/>
  <c r="BF144" i="17"/>
  <c r="BF148" i="17"/>
  <c r="BF152" i="17"/>
  <c r="BF159" i="17"/>
  <c r="BF140" i="17"/>
  <c r="BF150" i="17"/>
  <c r="BF151" i="17"/>
  <c r="BF153" i="17"/>
  <c r="J89" i="17"/>
  <c r="BF127" i="17"/>
  <c r="BF136" i="17"/>
  <c r="BF143" i="17"/>
  <c r="BF145" i="17"/>
  <c r="BF149" i="17"/>
  <c r="BF125" i="17"/>
  <c r="BF126" i="17"/>
  <c r="BF128" i="17"/>
  <c r="BF137" i="17"/>
  <c r="BF161" i="17"/>
  <c r="BF140" i="16"/>
  <c r="BK121" i="15"/>
  <c r="BK120" i="15" s="1"/>
  <c r="J120" i="15" s="1"/>
  <c r="J96" i="15" s="1"/>
  <c r="BF133" i="16"/>
  <c r="J89" i="16"/>
  <c r="BF131" i="16"/>
  <c r="BF143" i="16"/>
  <c r="BF144" i="16"/>
  <c r="BF164" i="16"/>
  <c r="BF165" i="16"/>
  <c r="BF166" i="16"/>
  <c r="E115" i="16"/>
  <c r="BF141" i="16"/>
  <c r="BF142" i="16"/>
  <c r="BF148" i="16"/>
  <c r="BF150" i="16"/>
  <c r="BF151" i="16"/>
  <c r="BF138" i="16"/>
  <c r="BF163" i="16"/>
  <c r="BF137" i="16"/>
  <c r="BF145" i="16"/>
  <c r="BF146" i="16"/>
  <c r="BF154" i="16"/>
  <c r="BF156" i="16"/>
  <c r="BF129" i="16"/>
  <c r="BF130" i="16"/>
  <c r="BF132" i="16"/>
  <c r="BF147" i="16"/>
  <c r="BF152" i="16"/>
  <c r="BF153" i="16"/>
  <c r="BF159" i="16"/>
  <c r="BF160" i="16"/>
  <c r="BF128" i="16"/>
  <c r="BF135" i="16"/>
  <c r="BF139" i="16"/>
  <c r="BF149" i="16"/>
  <c r="E110" i="15"/>
  <c r="BF127" i="15"/>
  <c r="BF131" i="15"/>
  <c r="BF138" i="15"/>
  <c r="BF141" i="15"/>
  <c r="BF143" i="15"/>
  <c r="BF151" i="15"/>
  <c r="J107" i="14"/>
  <c r="BF132" i="15"/>
  <c r="BF147" i="15"/>
  <c r="J114" i="15"/>
  <c r="BF123" i="15"/>
  <c r="BF124" i="15"/>
  <c r="BF135" i="15"/>
  <c r="BF144" i="15"/>
  <c r="BF146" i="15"/>
  <c r="BF148" i="15"/>
  <c r="BF125" i="15"/>
  <c r="BF126" i="15"/>
  <c r="BF130" i="15"/>
  <c r="BF140" i="15"/>
  <c r="BF150" i="15"/>
  <c r="BF128" i="15"/>
  <c r="BF129" i="15"/>
  <c r="BF133" i="15"/>
  <c r="BF136" i="15"/>
  <c r="BF139" i="15"/>
  <c r="BF134" i="15"/>
  <c r="BF155" i="15"/>
  <c r="BF149" i="15"/>
  <c r="BF137" i="15"/>
  <c r="BF145" i="15"/>
  <c r="BF152" i="15"/>
  <c r="BF154" i="15"/>
  <c r="J102" i="13"/>
  <c r="BF131" i="14"/>
  <c r="BF161" i="14"/>
  <c r="BF162" i="14"/>
  <c r="BF133" i="14"/>
  <c r="BF134" i="14"/>
  <c r="BF150" i="14"/>
  <c r="BF157" i="14"/>
  <c r="BF178" i="14"/>
  <c r="BF183" i="14"/>
  <c r="J105" i="13"/>
  <c r="BF140" i="14"/>
  <c r="BF149" i="14"/>
  <c r="BF152" i="14"/>
  <c r="BF154" i="14"/>
  <c r="BF155" i="14"/>
  <c r="BF160" i="14"/>
  <c r="BF167" i="14"/>
  <c r="BF168" i="14"/>
  <c r="BF172" i="14"/>
  <c r="BF175" i="14"/>
  <c r="BF195" i="14"/>
  <c r="BF197" i="14"/>
  <c r="BF199" i="14"/>
  <c r="BF200" i="14"/>
  <c r="BF205" i="14"/>
  <c r="BF206" i="14"/>
  <c r="BF212" i="14"/>
  <c r="BF132" i="14"/>
  <c r="BF138" i="14"/>
  <c r="BF142" i="14"/>
  <c r="BF153" i="14"/>
  <c r="BF156" i="14"/>
  <c r="BF158" i="14"/>
  <c r="BF170" i="14"/>
  <c r="BF193" i="14"/>
  <c r="BF198" i="14"/>
  <c r="BF203" i="14"/>
  <c r="BF209" i="14"/>
  <c r="BF135" i="14"/>
  <c r="BF141" i="14"/>
  <c r="BF143" i="14"/>
  <c r="BF145" i="14"/>
  <c r="BF148" i="14"/>
  <c r="BF151" i="14"/>
  <c r="BF163" i="14"/>
  <c r="BF165" i="14"/>
  <c r="BF171" i="14"/>
  <c r="BF176" i="14"/>
  <c r="BF182" i="14"/>
  <c r="BF191" i="14"/>
  <c r="J89" i="14"/>
  <c r="BF136" i="14"/>
  <c r="BF185" i="14"/>
  <c r="BF186" i="14"/>
  <c r="BF187" i="14"/>
  <c r="BF189" i="14"/>
  <c r="BF190" i="14"/>
  <c r="BF194" i="14"/>
  <c r="BF201" i="14"/>
  <c r="BF207" i="14"/>
  <c r="BF213" i="14"/>
  <c r="BF159" i="14"/>
  <c r="BF177" i="14"/>
  <c r="BF184" i="14"/>
  <c r="BF196" i="14"/>
  <c r="BF202" i="14"/>
  <c r="BF204" i="14"/>
  <c r="BF208" i="14"/>
  <c r="BF211" i="14"/>
  <c r="E85" i="14"/>
  <c r="BF164" i="14"/>
  <c r="BF169" i="14"/>
  <c r="BF173" i="14"/>
  <c r="BF181" i="14"/>
  <c r="BF188" i="14"/>
  <c r="BF192" i="14"/>
  <c r="J102" i="12"/>
  <c r="J93" i="13"/>
  <c r="F124" i="13"/>
  <c r="BF131" i="13"/>
  <c r="BF132" i="13"/>
  <c r="BF136" i="13"/>
  <c r="BF139" i="13"/>
  <c r="BF144" i="13"/>
  <c r="BF146" i="13"/>
  <c r="BF150" i="13"/>
  <c r="BF157" i="13"/>
  <c r="BF165" i="13"/>
  <c r="BF170" i="13"/>
  <c r="E116" i="13"/>
  <c r="BF130" i="13"/>
  <c r="BF133" i="13"/>
  <c r="BF137" i="13"/>
  <c r="BF151" i="13"/>
  <c r="BF154" i="13"/>
  <c r="BF160" i="13"/>
  <c r="BF161" i="13"/>
  <c r="J91" i="13"/>
  <c r="F94" i="13"/>
  <c r="BF148" i="13"/>
  <c r="BF158" i="13"/>
  <c r="BF171" i="13"/>
  <c r="BF134" i="13"/>
  <c r="BF138" i="13"/>
  <c r="BF145" i="13"/>
  <c r="BF147" i="13"/>
  <c r="BF149" i="13"/>
  <c r="BF164" i="13"/>
  <c r="BF173" i="13"/>
  <c r="J94" i="13"/>
  <c r="BF140" i="13"/>
  <c r="BF142" i="13"/>
  <c r="BF152" i="13"/>
  <c r="BF153" i="13"/>
  <c r="BF167" i="13"/>
  <c r="BF169" i="13"/>
  <c r="BF143" i="13"/>
  <c r="BF159" i="13"/>
  <c r="BF166" i="13"/>
  <c r="BF172" i="13"/>
  <c r="BF141" i="12"/>
  <c r="BF148" i="12"/>
  <c r="BF155" i="12"/>
  <c r="BF158" i="12"/>
  <c r="BF161" i="12"/>
  <c r="BF172" i="12"/>
  <c r="BF183" i="12"/>
  <c r="BF187" i="12"/>
  <c r="BF188" i="12"/>
  <c r="J107" i="11"/>
  <c r="E117" i="12"/>
  <c r="BF146" i="12"/>
  <c r="BF157" i="12"/>
  <c r="BF164" i="12"/>
  <c r="BF174" i="12"/>
  <c r="BF176" i="12"/>
  <c r="BF192" i="12"/>
  <c r="BF208" i="12"/>
  <c r="BF221" i="12"/>
  <c r="BF222" i="12"/>
  <c r="BF227" i="12"/>
  <c r="BF234" i="12"/>
  <c r="BF236" i="12"/>
  <c r="BF242" i="12"/>
  <c r="BF267" i="12"/>
  <c r="BF270" i="12"/>
  <c r="J91" i="12"/>
  <c r="BF134" i="12"/>
  <c r="BF139" i="12"/>
  <c r="BF167" i="12"/>
  <c r="BF173" i="12"/>
  <c r="BF180" i="12"/>
  <c r="BF181" i="12"/>
  <c r="BF196" i="12"/>
  <c r="BF215" i="12"/>
  <c r="BF216" i="12"/>
  <c r="BF229" i="12"/>
  <c r="BF243" i="12"/>
  <c r="BF245" i="12"/>
  <c r="BF246" i="12"/>
  <c r="BF248" i="12"/>
  <c r="BF253" i="12"/>
  <c r="BF257" i="12"/>
  <c r="BF271" i="12"/>
  <c r="BF207" i="12"/>
  <c r="BF209" i="12"/>
  <c r="BF212" i="12"/>
  <c r="BF228" i="12"/>
  <c r="BF230" i="12"/>
  <c r="BF232" i="12"/>
  <c r="BF247" i="12"/>
  <c r="BF249" i="12"/>
  <c r="BF252" i="12"/>
  <c r="BF254" i="12"/>
  <c r="BF132" i="12"/>
  <c r="BF151" i="12"/>
  <c r="BF162" i="12"/>
  <c r="BF170" i="12"/>
  <c r="BF189" i="12"/>
  <c r="BF193" i="12"/>
  <c r="BF210" i="12"/>
  <c r="BF214" i="12"/>
  <c r="BF217" i="12"/>
  <c r="BF239" i="12"/>
  <c r="BF240" i="12"/>
  <c r="BF255" i="12"/>
  <c r="BF135" i="12"/>
  <c r="BF136" i="12"/>
  <c r="BF137" i="12"/>
  <c r="BF138" i="12"/>
  <c r="BF149" i="12"/>
  <c r="BF150" i="12"/>
  <c r="BF156" i="12"/>
  <c r="BF163" i="12"/>
  <c r="BF175" i="12"/>
  <c r="BF177" i="12"/>
  <c r="BF185" i="12"/>
  <c r="BF186" i="12"/>
  <c r="BF191" i="12"/>
  <c r="BF201" i="12"/>
  <c r="BF202" i="12"/>
  <c r="BF204" i="12"/>
  <c r="BF206" i="12"/>
  <c r="BF211" i="12"/>
  <c r="BF219" i="12"/>
  <c r="BF220" i="12"/>
  <c r="BF223" i="12"/>
  <c r="BF235" i="12"/>
  <c r="BF244" i="12"/>
  <c r="BF260" i="12"/>
  <c r="BF263" i="12"/>
  <c r="BF140" i="12"/>
  <c r="BF145" i="12"/>
  <c r="BF153" i="12"/>
  <c r="BF154" i="12"/>
  <c r="BF160" i="12"/>
  <c r="BF165" i="12"/>
  <c r="BF166" i="12"/>
  <c r="BF171" i="12"/>
  <c r="BF178" i="12"/>
  <c r="BF194" i="12"/>
  <c r="BF195" i="12"/>
  <c r="BF197" i="12"/>
  <c r="BF218" i="12"/>
  <c r="BF224" i="12"/>
  <c r="BF226" i="12"/>
  <c r="BF231" i="12"/>
  <c r="BF237" i="12"/>
  <c r="BF250" i="12"/>
  <c r="BF251" i="12"/>
  <c r="BF256" i="12"/>
  <c r="BF259" i="12"/>
  <c r="BF261" i="12"/>
  <c r="BF262" i="12"/>
  <c r="BF143" i="12"/>
  <c r="BF144" i="12"/>
  <c r="BF147" i="12"/>
  <c r="BF152" i="12"/>
  <c r="BF159" i="12"/>
  <c r="BF168" i="12"/>
  <c r="BF169" i="12"/>
  <c r="BF182" i="12"/>
  <c r="BF184" i="12"/>
  <c r="BF190" i="12"/>
  <c r="BF198" i="12"/>
  <c r="BF199" i="12"/>
  <c r="BF200" i="12"/>
  <c r="BF205" i="12"/>
  <c r="BF225" i="12"/>
  <c r="BF233" i="12"/>
  <c r="BF238" i="12"/>
  <c r="BF258" i="12"/>
  <c r="BF264" i="12"/>
  <c r="BF265" i="12"/>
  <c r="BF268" i="12"/>
  <c r="BF269" i="12"/>
  <c r="BF272" i="12"/>
  <c r="BF273" i="12"/>
  <c r="BF274" i="12"/>
  <c r="BF142" i="11"/>
  <c r="BF146" i="11"/>
  <c r="BF148" i="11"/>
  <c r="BF154" i="11"/>
  <c r="BF164" i="11"/>
  <c r="BF165" i="11"/>
  <c r="BF175" i="11"/>
  <c r="BF178" i="11"/>
  <c r="BF181" i="11"/>
  <c r="J124" i="11"/>
  <c r="BF137" i="11"/>
  <c r="BF143" i="11"/>
  <c r="BF155" i="11"/>
  <c r="BF163" i="11"/>
  <c r="J102" i="10"/>
  <c r="BF136" i="11"/>
  <c r="BF160" i="11"/>
  <c r="BF162" i="11"/>
  <c r="J132" i="10"/>
  <c r="J100" i="10" s="1"/>
  <c r="BF138" i="11"/>
  <c r="BF168" i="11"/>
  <c r="BF169" i="11"/>
  <c r="BF172" i="11"/>
  <c r="BF140" i="11"/>
  <c r="BF145" i="11"/>
  <c r="BF150" i="11"/>
  <c r="BF151" i="11"/>
  <c r="BF152" i="11"/>
  <c r="BF156" i="11"/>
  <c r="BF157" i="11"/>
  <c r="BF177" i="11"/>
  <c r="E85" i="11"/>
  <c r="BF139" i="11"/>
  <c r="BF147" i="11"/>
  <c r="BF149" i="11"/>
  <c r="BF167" i="11"/>
  <c r="BF176" i="11"/>
  <c r="BF180" i="11"/>
  <c r="BF133" i="11"/>
  <c r="BF158" i="11"/>
  <c r="BF161" i="11"/>
  <c r="BF141" i="11"/>
  <c r="BF144" i="11"/>
  <c r="BF153" i="11"/>
  <c r="BF170" i="11"/>
  <c r="E85" i="10"/>
  <c r="BF135" i="10"/>
  <c r="BF146" i="10"/>
  <c r="BF168" i="10"/>
  <c r="BF179" i="10"/>
  <c r="BF188" i="10"/>
  <c r="BF190" i="10"/>
  <c r="BF196" i="10"/>
  <c r="BF201" i="10"/>
  <c r="BF206" i="10"/>
  <c r="BF213" i="10"/>
  <c r="BF214" i="10"/>
  <c r="BF215" i="10"/>
  <c r="BF261" i="10"/>
  <c r="BF268" i="10"/>
  <c r="BF270" i="10"/>
  <c r="BF296" i="10"/>
  <c r="BF312" i="10"/>
  <c r="BF316" i="10"/>
  <c r="BK121" i="9"/>
  <c r="J121" i="9"/>
  <c r="J98" i="9"/>
  <c r="BF139" i="10"/>
  <c r="BF148" i="10"/>
  <c r="BF151" i="10"/>
  <c r="BF154" i="10"/>
  <c r="BF159" i="10"/>
  <c r="BF160" i="10"/>
  <c r="BF180" i="10"/>
  <c r="BF182" i="10"/>
  <c r="BF183" i="10"/>
  <c r="BF185" i="10"/>
  <c r="BF191" i="10"/>
  <c r="BF204" i="10"/>
  <c r="BF212" i="10"/>
  <c r="BF233" i="10"/>
  <c r="BF236" i="10"/>
  <c r="BF247" i="10"/>
  <c r="BF257" i="10"/>
  <c r="BF269" i="10"/>
  <c r="BF274" i="10"/>
  <c r="BF284" i="10"/>
  <c r="BF301" i="10"/>
  <c r="BF304" i="10"/>
  <c r="BF309" i="10"/>
  <c r="BF313" i="10"/>
  <c r="BF136" i="10"/>
  <c r="BF150" i="10"/>
  <c r="BF186" i="10"/>
  <c r="BF187" i="10"/>
  <c r="BF192" i="10"/>
  <c r="BF205" i="10"/>
  <c r="BF207" i="10"/>
  <c r="BF210" i="10"/>
  <c r="BF218" i="10"/>
  <c r="BF222" i="10"/>
  <c r="BF224" i="10"/>
  <c r="BF250" i="10"/>
  <c r="BF252" i="10"/>
  <c r="BF265" i="10"/>
  <c r="BF273" i="10"/>
  <c r="J124" i="10"/>
  <c r="BF141" i="10"/>
  <c r="BF142" i="10"/>
  <c r="BF145" i="10"/>
  <c r="BF172" i="10"/>
  <c r="BF194" i="10"/>
  <c r="BF209" i="10"/>
  <c r="BF226" i="10"/>
  <c r="BF248" i="10"/>
  <c r="BF262" i="10"/>
  <c r="BF263" i="10"/>
  <c r="BF264" i="10"/>
  <c r="BF279" i="10"/>
  <c r="BF291" i="10"/>
  <c r="BF299" i="10"/>
  <c r="BF300" i="10"/>
  <c r="BF302" i="10"/>
  <c r="BF303" i="10"/>
  <c r="BF307" i="10"/>
  <c r="BF140" i="10"/>
  <c r="BF144" i="10"/>
  <c r="BF152" i="10"/>
  <c r="BF157" i="10"/>
  <c r="BF158" i="10"/>
  <c r="BF161" i="10"/>
  <c r="BF174" i="10"/>
  <c r="BF176" i="10"/>
  <c r="BF193" i="10"/>
  <c r="BF195" i="10"/>
  <c r="BF197" i="10"/>
  <c r="BF202" i="10"/>
  <c r="BF208" i="10"/>
  <c r="BF216" i="10"/>
  <c r="BF220" i="10"/>
  <c r="BF221" i="10"/>
  <c r="BF223" i="10"/>
  <c r="BF228" i="10"/>
  <c r="BF231" i="10"/>
  <c r="BF234" i="10"/>
  <c r="BF242" i="10"/>
  <c r="BF249" i="10"/>
  <c r="BF253" i="10"/>
  <c r="BF254" i="10"/>
  <c r="BF256" i="10"/>
  <c r="BF258" i="10"/>
  <c r="BF259" i="10"/>
  <c r="BF260" i="10"/>
  <c r="BF266" i="10"/>
  <c r="BF280" i="10"/>
  <c r="BF283" i="10"/>
  <c r="BF294" i="10"/>
  <c r="BF295" i="10"/>
  <c r="BF297" i="10"/>
  <c r="BF298" i="10"/>
  <c r="BF149" i="10"/>
  <c r="BF162" i="10"/>
  <c r="BF164" i="10"/>
  <c r="BF165" i="10"/>
  <c r="BF166" i="10"/>
  <c r="BF169" i="10"/>
  <c r="BF173" i="10"/>
  <c r="BF181" i="10"/>
  <c r="BF198" i="10"/>
  <c r="BF203" i="10"/>
  <c r="BF217" i="10"/>
  <c r="BF219" i="10"/>
  <c r="BF232" i="10"/>
  <c r="BF244" i="10"/>
  <c r="BF245" i="10"/>
  <c r="BF251" i="10"/>
  <c r="BF272" i="10"/>
  <c r="BF277" i="10"/>
  <c r="BF133" i="10"/>
  <c r="BF134" i="10"/>
  <c r="BF143" i="10"/>
  <c r="BF147" i="10"/>
  <c r="BF156" i="10"/>
  <c r="BF163" i="10"/>
  <c r="BF170" i="10"/>
  <c r="BF177" i="10"/>
  <c r="BF189" i="10"/>
  <c r="BF211" i="10"/>
  <c r="BF227" i="10"/>
  <c r="BF230" i="10"/>
  <c r="BF237" i="10"/>
  <c r="BF238" i="10"/>
  <c r="BF239" i="10"/>
  <c r="BF246" i="10"/>
  <c r="BF271" i="10"/>
  <c r="BF275" i="10"/>
  <c r="BF276" i="10"/>
  <c r="BF278" i="10"/>
  <c r="BF282" i="10"/>
  <c r="BF286" i="10"/>
  <c r="BF290" i="10"/>
  <c r="BF292" i="10"/>
  <c r="BF293" i="10"/>
  <c r="BF306" i="10"/>
  <c r="BF310" i="10"/>
  <c r="BF315" i="10"/>
  <c r="BF317" i="10"/>
  <c r="BF318" i="10"/>
  <c r="BF153" i="10"/>
  <c r="BF167" i="10"/>
  <c r="BF171" i="10"/>
  <c r="BF175" i="10"/>
  <c r="BF184" i="10"/>
  <c r="BF199" i="10"/>
  <c r="BF200" i="10"/>
  <c r="BF225" i="10"/>
  <c r="BF229" i="10"/>
  <c r="BF240" i="10"/>
  <c r="BF241" i="10"/>
  <c r="BF255" i="10"/>
  <c r="BF267" i="10"/>
  <c r="BF281" i="10"/>
  <c r="BF285" i="10"/>
  <c r="BF287" i="10"/>
  <c r="BF288" i="10"/>
  <c r="BF289" i="10"/>
  <c r="BF305" i="10"/>
  <c r="BF311" i="10"/>
  <c r="BF125" i="9"/>
  <c r="BF127" i="9"/>
  <c r="E85" i="9"/>
  <c r="BF126" i="9"/>
  <c r="J91" i="9"/>
  <c r="BF123" i="9"/>
  <c r="BF124" i="9"/>
  <c r="BK126" i="7"/>
  <c r="BK125" i="7" s="1"/>
  <c r="J125" i="7" s="1"/>
  <c r="J98" i="7" s="1"/>
  <c r="BF132" i="8"/>
  <c r="BF148" i="8"/>
  <c r="BF133" i="8"/>
  <c r="BF139" i="8"/>
  <c r="BF140" i="8"/>
  <c r="BF142" i="8"/>
  <c r="BF151" i="8"/>
  <c r="BF154" i="8"/>
  <c r="BF159" i="8"/>
  <c r="E85" i="8"/>
  <c r="BF138" i="8"/>
  <c r="BF130" i="8"/>
  <c r="BF137" i="8"/>
  <c r="BF143" i="8"/>
  <c r="BF147" i="8"/>
  <c r="BF150" i="8"/>
  <c r="BF153" i="8"/>
  <c r="J91" i="8"/>
  <c r="BF135" i="8"/>
  <c r="BF136" i="8"/>
  <c r="BF149" i="8"/>
  <c r="BF129" i="8"/>
  <c r="BF131" i="8"/>
  <c r="BF134" i="8"/>
  <c r="BF141" i="8"/>
  <c r="BF146" i="8"/>
  <c r="BF155" i="8"/>
  <c r="BF156" i="8"/>
  <c r="BF158" i="8"/>
  <c r="BF145" i="8"/>
  <c r="BF157" i="8"/>
  <c r="BK127" i="6"/>
  <c r="BK126" i="6" s="1"/>
  <c r="J126" i="6" s="1"/>
  <c r="J34" i="6" s="1"/>
  <c r="BF143" i="7"/>
  <c r="BF145" i="7"/>
  <c r="BF147" i="7"/>
  <c r="BF148" i="7"/>
  <c r="BF156" i="7"/>
  <c r="BF164" i="7"/>
  <c r="BF166" i="7"/>
  <c r="BF170" i="7"/>
  <c r="BF150" i="7"/>
  <c r="BF151" i="7"/>
  <c r="BF153" i="7"/>
  <c r="BF154" i="7"/>
  <c r="BF157" i="7"/>
  <c r="BF158" i="7"/>
  <c r="BF165" i="7"/>
  <c r="BF168" i="7"/>
  <c r="BF172" i="7"/>
  <c r="E85" i="7"/>
  <c r="J119" i="7"/>
  <c r="BF135" i="7"/>
  <c r="BF139" i="7"/>
  <c r="BF132" i="7"/>
  <c r="BF133" i="7"/>
  <c r="BF140" i="7"/>
  <c r="BF167" i="7"/>
  <c r="BF130" i="7"/>
  <c r="BF138" i="7"/>
  <c r="BF171" i="7"/>
  <c r="BF129" i="7"/>
  <c r="BF136" i="7"/>
  <c r="BF137" i="7"/>
  <c r="BF142" i="7"/>
  <c r="BF149" i="7"/>
  <c r="BF155" i="7"/>
  <c r="BF159" i="7"/>
  <c r="BF162" i="7"/>
  <c r="BF131" i="7"/>
  <c r="BF134" i="7"/>
  <c r="BF160" i="7"/>
  <c r="BF141" i="7"/>
  <c r="BF144" i="7"/>
  <c r="BF146" i="7"/>
  <c r="BF161" i="7"/>
  <c r="BF169" i="7"/>
  <c r="BF173" i="7"/>
  <c r="BF135" i="6"/>
  <c r="BF139" i="6"/>
  <c r="BF156" i="6"/>
  <c r="BF157" i="6"/>
  <c r="BF158" i="6"/>
  <c r="BF166" i="6"/>
  <c r="BF167" i="6"/>
  <c r="BF175" i="6"/>
  <c r="BF183" i="6"/>
  <c r="BF184" i="6"/>
  <c r="E85" i="6"/>
  <c r="BF136" i="6"/>
  <c r="BF146" i="6"/>
  <c r="BF147" i="6"/>
  <c r="BF149" i="6"/>
  <c r="BF150" i="6"/>
  <c r="BF178" i="6"/>
  <c r="BF180" i="6"/>
  <c r="BF191" i="6"/>
  <c r="BF195" i="6"/>
  <c r="BF138" i="6"/>
  <c r="BF142" i="6"/>
  <c r="BF152" i="6"/>
  <c r="BF159" i="6"/>
  <c r="BF163" i="6"/>
  <c r="BF168" i="6"/>
  <c r="BF171" i="6"/>
  <c r="BF174" i="6"/>
  <c r="BF182" i="6"/>
  <c r="BF193" i="6"/>
  <c r="BF194" i="6"/>
  <c r="BF130" i="6"/>
  <c r="BF133" i="6"/>
  <c r="BF137" i="6"/>
  <c r="BF140" i="6"/>
  <c r="BF148" i="6"/>
  <c r="BF160" i="6"/>
  <c r="BF173" i="6"/>
  <c r="BF177" i="6"/>
  <c r="BF188" i="6"/>
  <c r="BF192" i="6"/>
  <c r="J120" i="6"/>
  <c r="BF129" i="6"/>
  <c r="BF131" i="6"/>
  <c r="BF132" i="6"/>
  <c r="BF134" i="6"/>
  <c r="BF141" i="6"/>
  <c r="BF143" i="6"/>
  <c r="BF153" i="6"/>
  <c r="BF161" i="6"/>
  <c r="BF162" i="6"/>
  <c r="BF172" i="6"/>
  <c r="BF185" i="6"/>
  <c r="BF196" i="6"/>
  <c r="BF144" i="6"/>
  <c r="BF145" i="6"/>
  <c r="BF151" i="6"/>
  <c r="BF169" i="6"/>
  <c r="BF170" i="6"/>
  <c r="BF186" i="6"/>
  <c r="BF187" i="6"/>
  <c r="BF189" i="6"/>
  <c r="BF154" i="6"/>
  <c r="BF155" i="6"/>
  <c r="BF164" i="6"/>
  <c r="BF165" i="6"/>
  <c r="BF176" i="6"/>
  <c r="BF179" i="6"/>
  <c r="BF181" i="6"/>
  <c r="BF190" i="6"/>
  <c r="J120" i="5"/>
  <c r="BF133" i="5"/>
  <c r="BF143" i="5"/>
  <c r="BF148" i="5"/>
  <c r="BF166" i="5"/>
  <c r="BF172" i="5"/>
  <c r="BF130" i="5"/>
  <c r="BF137" i="5"/>
  <c r="BF144" i="5"/>
  <c r="BF147" i="5"/>
  <c r="BF158" i="5"/>
  <c r="BF165" i="5"/>
  <c r="BF168" i="5"/>
  <c r="E85" i="5"/>
  <c r="BF132" i="5"/>
  <c r="BF136" i="5"/>
  <c r="BF139" i="5"/>
  <c r="BF140" i="5"/>
  <c r="BF141" i="5"/>
  <c r="BF152" i="5"/>
  <c r="BF154" i="5"/>
  <c r="BF155" i="5"/>
  <c r="BF171" i="5"/>
  <c r="BF131" i="5"/>
  <c r="BF146" i="5"/>
  <c r="BF149" i="5"/>
  <c r="BF156" i="5"/>
  <c r="BF163" i="5"/>
  <c r="BF164" i="5"/>
  <c r="BF134" i="5"/>
  <c r="BF150" i="5"/>
  <c r="BF157" i="5"/>
  <c r="BF160" i="5"/>
  <c r="BF161" i="5"/>
  <c r="BF169" i="5"/>
  <c r="BF135" i="5"/>
  <c r="BF170" i="5"/>
  <c r="BF145" i="5"/>
  <c r="BF151" i="5"/>
  <c r="BF153" i="5"/>
  <c r="BF162" i="5"/>
  <c r="BF167" i="5"/>
  <c r="BF174" i="5"/>
  <c r="BF129" i="5"/>
  <c r="BF138" i="5"/>
  <c r="BF142" i="5"/>
  <c r="BF159" i="5"/>
  <c r="BF173" i="5"/>
  <c r="E85" i="4"/>
  <c r="BF137" i="4"/>
  <c r="BF143" i="4"/>
  <c r="BF149" i="4"/>
  <c r="BF174" i="4"/>
  <c r="BF175" i="4"/>
  <c r="BF176" i="4"/>
  <c r="BF136" i="4"/>
  <c r="BF147" i="4"/>
  <c r="BF154" i="4"/>
  <c r="BF155" i="4"/>
  <c r="BF157" i="4"/>
  <c r="BF160" i="4"/>
  <c r="BF132" i="4"/>
  <c r="BF134" i="4"/>
  <c r="BF135" i="4"/>
  <c r="BF141" i="4"/>
  <c r="BF142" i="4"/>
  <c r="BF152" i="4"/>
  <c r="BF153" i="4"/>
  <c r="J121" i="4"/>
  <c r="BF138" i="4"/>
  <c r="BF139" i="4"/>
  <c r="BF144" i="4"/>
  <c r="BF146" i="4"/>
  <c r="BF148" i="4"/>
  <c r="BF158" i="4"/>
  <c r="BF165" i="4"/>
  <c r="BF167" i="4"/>
  <c r="BF169" i="4"/>
  <c r="BF172" i="4"/>
  <c r="BF179" i="4"/>
  <c r="BF130" i="4"/>
  <c r="BF131" i="4"/>
  <c r="BF161" i="4"/>
  <c r="BF164" i="4"/>
  <c r="BF168" i="4"/>
  <c r="BF170" i="4"/>
  <c r="BF171" i="4"/>
  <c r="BK128" i="3"/>
  <c r="J128" i="3"/>
  <c r="J101" i="3" s="1"/>
  <c r="BF162" i="4"/>
  <c r="BF173" i="4"/>
  <c r="BF145" i="4"/>
  <c r="BF150" i="4"/>
  <c r="BF151" i="4"/>
  <c r="BF156" i="4"/>
  <c r="BF159" i="4"/>
  <c r="BF163" i="4"/>
  <c r="BF166" i="4"/>
  <c r="BF180" i="4"/>
  <c r="BF133" i="4"/>
  <c r="BF140" i="4"/>
  <c r="BF177" i="4"/>
  <c r="BK389" i="2"/>
  <c r="J126" i="2"/>
  <c r="J121" i="3"/>
  <c r="BF137" i="3"/>
  <c r="BF160" i="3"/>
  <c r="BF161" i="3"/>
  <c r="BF168" i="3"/>
  <c r="BF169" i="3"/>
  <c r="BF171" i="3"/>
  <c r="J151" i="2"/>
  <c r="J100" i="2"/>
  <c r="BF131" i="3"/>
  <c r="BF138" i="3"/>
  <c r="BF141" i="3"/>
  <c r="BF144" i="3"/>
  <c r="BF147" i="3"/>
  <c r="BF149" i="3"/>
  <c r="BF153" i="3"/>
  <c r="BF166" i="3"/>
  <c r="BF176" i="3"/>
  <c r="BF179" i="3"/>
  <c r="BF183" i="3"/>
  <c r="BF184" i="3"/>
  <c r="BF187" i="3"/>
  <c r="BF190" i="3"/>
  <c r="BF194" i="3"/>
  <c r="BF134" i="3"/>
  <c r="BF175" i="3"/>
  <c r="BF180" i="3"/>
  <c r="BF181" i="3"/>
  <c r="E85" i="3"/>
  <c r="BF139" i="3"/>
  <c r="BF142" i="3"/>
  <c r="BF150" i="3"/>
  <c r="BF157" i="3"/>
  <c r="BF170" i="3"/>
  <c r="BF177" i="3"/>
  <c r="BF178" i="3"/>
  <c r="BF182" i="3"/>
  <c r="BF185" i="3"/>
  <c r="BF186" i="3"/>
  <c r="BF192" i="3"/>
  <c r="BF196" i="3"/>
  <c r="BF197" i="3"/>
  <c r="BF198" i="3"/>
  <c r="BF199" i="3"/>
  <c r="BF201" i="3"/>
  <c r="BF132" i="3"/>
  <c r="BF135" i="3"/>
  <c r="BF151" i="3"/>
  <c r="BF159" i="3"/>
  <c r="BF165" i="3"/>
  <c r="BF172" i="3"/>
  <c r="BF173" i="3"/>
  <c r="BF174" i="3"/>
  <c r="BF130" i="3"/>
  <c r="BF136" i="3"/>
  <c r="BF152" i="3"/>
  <c r="BF154" i="3"/>
  <c r="BF156" i="3"/>
  <c r="BF162" i="3"/>
  <c r="BF164" i="3"/>
  <c r="BF133" i="3"/>
  <c r="BF146" i="3"/>
  <c r="BF148" i="3"/>
  <c r="BF155" i="3"/>
  <c r="BF189" i="3"/>
  <c r="BF191" i="3"/>
  <c r="BF195" i="3"/>
  <c r="BF202" i="3"/>
  <c r="BF140" i="3"/>
  <c r="BF143" i="3"/>
  <c r="BF145" i="3"/>
  <c r="BF158" i="3"/>
  <c r="BF163" i="3"/>
  <c r="BF167" i="3"/>
  <c r="BF188" i="3"/>
  <c r="BF193" i="3"/>
  <c r="J91" i="2"/>
  <c r="BF164" i="2"/>
  <c r="BF169" i="2"/>
  <c r="BF180" i="2"/>
  <c r="BF182" i="2"/>
  <c r="BF194" i="2"/>
  <c r="BF210" i="2"/>
  <c r="BF215" i="2"/>
  <c r="BF229" i="2"/>
  <c r="BF234" i="2"/>
  <c r="BF236" i="2"/>
  <c r="BF251" i="2"/>
  <c r="BF252" i="2"/>
  <c r="BF261" i="2"/>
  <c r="BF264" i="2"/>
  <c r="BF265" i="2"/>
  <c r="BF268" i="2"/>
  <c r="BF270" i="2"/>
  <c r="BF277" i="2"/>
  <c r="BF288" i="2"/>
  <c r="BF300" i="2"/>
  <c r="BF312" i="2"/>
  <c r="BF320" i="2"/>
  <c r="BF324" i="2"/>
  <c r="BF332" i="2"/>
  <c r="BF346" i="2"/>
  <c r="BF351" i="2"/>
  <c r="BF353" i="2"/>
  <c r="BF361" i="2"/>
  <c r="BF367" i="2"/>
  <c r="BF373" i="2"/>
  <c r="BF374" i="2"/>
  <c r="BF381" i="2"/>
  <c r="BF391" i="2"/>
  <c r="BF396" i="2"/>
  <c r="BF397" i="2"/>
  <c r="BF400" i="2"/>
  <c r="BF404" i="2"/>
  <c r="BF405" i="2"/>
  <c r="BF408" i="2"/>
  <c r="BF409" i="2"/>
  <c r="BF152" i="2"/>
  <c r="BF161" i="2"/>
  <c r="BF166" i="2"/>
  <c r="BF167" i="2"/>
  <c r="BF168" i="2"/>
  <c r="BF183" i="2"/>
  <c r="BF195" i="2"/>
  <c r="BF197" i="2"/>
  <c r="BF207" i="2"/>
  <c r="BF248" i="2"/>
  <c r="BF263" i="2"/>
  <c r="BF287" i="2"/>
  <c r="BF291" i="2"/>
  <c r="BF292" i="2"/>
  <c r="BF308" i="2"/>
  <c r="BF314" i="2"/>
  <c r="BF321" i="2"/>
  <c r="BF327" i="2"/>
  <c r="BF338" i="2"/>
  <c r="BF339" i="2"/>
  <c r="BF343" i="2"/>
  <c r="BF174" i="2"/>
  <c r="BF179" i="2"/>
  <c r="BF192" i="2"/>
  <c r="BF213" i="2"/>
  <c r="BF214" i="2"/>
  <c r="BF217" i="2"/>
  <c r="BF219" i="2"/>
  <c r="BF222" i="2"/>
  <c r="BF223" i="2"/>
  <c r="BF225" i="2"/>
  <c r="BF226" i="2"/>
  <c r="BF228" i="2"/>
  <c r="BF235" i="2"/>
  <c r="BF241" i="2"/>
  <c r="BF250" i="2"/>
  <c r="BF286" i="2"/>
  <c r="BF294" i="2"/>
  <c r="BF325" i="2"/>
  <c r="BF331" i="2"/>
  <c r="BF336" i="2"/>
  <c r="BF347" i="2"/>
  <c r="BF357" i="2"/>
  <c r="BF366" i="2"/>
  <c r="BF393" i="2"/>
  <c r="BF394" i="2"/>
  <c r="BF395" i="2"/>
  <c r="BF401" i="2"/>
  <c r="BF402" i="2"/>
  <c r="BF403" i="2"/>
  <c r="BF406" i="2"/>
  <c r="BF407" i="2"/>
  <c r="E137" i="2"/>
  <c r="BF165" i="2"/>
  <c r="BF184" i="2"/>
  <c r="BF191" i="2"/>
  <c r="BF201" i="2"/>
  <c r="BF204" i="2"/>
  <c r="BF220" i="2"/>
  <c r="BF239" i="2"/>
  <c r="BF256" i="2"/>
  <c r="BF259" i="2"/>
  <c r="BF260" i="2"/>
  <c r="BF266" i="2"/>
  <c r="BF271" i="2"/>
  <c r="BF278" i="2"/>
  <c r="BF295" i="2"/>
  <c r="BF296" i="2"/>
  <c r="BF298" i="2"/>
  <c r="BF304" i="2"/>
  <c r="BF307" i="2"/>
  <c r="BF309" i="2"/>
  <c r="BF315" i="2"/>
  <c r="BF318" i="2"/>
  <c r="BF322" i="2"/>
  <c r="BF323" i="2"/>
  <c r="BF342" i="2"/>
  <c r="BF359" i="2"/>
  <c r="BF364" i="2"/>
  <c r="BF365" i="2"/>
  <c r="BF371" i="2"/>
  <c r="BF377" i="2"/>
  <c r="BF378" i="2"/>
  <c r="BF388" i="2"/>
  <c r="BF154" i="2"/>
  <c r="BF156" i="2"/>
  <c r="BF162" i="2"/>
  <c r="BF189" i="2"/>
  <c r="BF190" i="2"/>
  <c r="BF193" i="2"/>
  <c r="BF209" i="2"/>
  <c r="BF211" i="2"/>
  <c r="BF231" i="2"/>
  <c r="BF232" i="2"/>
  <c r="BF233" i="2"/>
  <c r="BF244" i="2"/>
  <c r="BF246" i="2"/>
  <c r="BF247" i="2"/>
  <c r="BF253" i="2"/>
  <c r="BF281" i="2"/>
  <c r="BF289" i="2"/>
  <c r="BF297" i="2"/>
  <c r="BF299" i="2"/>
  <c r="BF303" i="2"/>
  <c r="BF313" i="2"/>
  <c r="BF316" i="2"/>
  <c r="BF319" i="2"/>
  <c r="BF326" i="2"/>
  <c r="BF330" i="2"/>
  <c r="BF333" i="2"/>
  <c r="BF354" i="2"/>
  <c r="BF358" i="2"/>
  <c r="BF360" i="2"/>
  <c r="BF376" i="2"/>
  <c r="BF392" i="2"/>
  <c r="BF153" i="2"/>
  <c r="BF170" i="2"/>
  <c r="BF171" i="2"/>
  <c r="BF178" i="2"/>
  <c r="BF186" i="2"/>
  <c r="BF196" i="2"/>
  <c r="BF198" i="2"/>
  <c r="BF199" i="2"/>
  <c r="BF200" i="2"/>
  <c r="BF224" i="2"/>
  <c r="BF230" i="2"/>
  <c r="BF242" i="2"/>
  <c r="BF273" i="2"/>
  <c r="BF280" i="2"/>
  <c r="BF283" i="2"/>
  <c r="BF290" i="2"/>
  <c r="BF293" i="2"/>
  <c r="BF301" i="2"/>
  <c r="BF311" i="2"/>
  <c r="BF340" i="2"/>
  <c r="BF345" i="2"/>
  <c r="BF352" i="2"/>
  <c r="BF355" i="2"/>
  <c r="BF356" i="2"/>
  <c r="BF368" i="2"/>
  <c r="BF380" i="2"/>
  <c r="BF155" i="2"/>
  <c r="BF163" i="2"/>
  <c r="BF173" i="2"/>
  <c r="BF175" i="2"/>
  <c r="BF177" i="2"/>
  <c r="BF181" i="2"/>
  <c r="BF185" i="2"/>
  <c r="BF187" i="2"/>
  <c r="BF205" i="2"/>
  <c r="BF218" i="2"/>
  <c r="BF221" i="2"/>
  <c r="BF249" i="2"/>
  <c r="BF262" i="2"/>
  <c r="BF272" i="2"/>
  <c r="BF274" i="2"/>
  <c r="BF275" i="2"/>
  <c r="BF284" i="2"/>
  <c r="BF302" i="2"/>
  <c r="BF328" i="2"/>
  <c r="BF329" i="2"/>
  <c r="BF348" i="2"/>
  <c r="BF350" i="2"/>
  <c r="BF384" i="2"/>
  <c r="BF386" i="2"/>
  <c r="BF157" i="2"/>
  <c r="BF158" i="2"/>
  <c r="BF159" i="2"/>
  <c r="BF172" i="2"/>
  <c r="BF203" i="2"/>
  <c r="BF206" i="2"/>
  <c r="BF216" i="2"/>
  <c r="BF227" i="2"/>
  <c r="BF237" i="2"/>
  <c r="BF238" i="2"/>
  <c r="BF240" i="2"/>
  <c r="BF245" i="2"/>
  <c r="BF254" i="2"/>
  <c r="BF267" i="2"/>
  <c r="BF279" i="2"/>
  <c r="BF305" i="2"/>
  <c r="BF306" i="2"/>
  <c r="BF317" i="2"/>
  <c r="BF335" i="2"/>
  <c r="BF337" i="2"/>
  <c r="BF341" i="2"/>
  <c r="BF369" i="2"/>
  <c r="BF370" i="2"/>
  <c r="BF375" i="2"/>
  <c r="BF383" i="2"/>
  <c r="BF398" i="2"/>
  <c r="BF399" i="2"/>
  <c r="F37" i="3"/>
  <c r="AZ98" i="1" s="1"/>
  <c r="J37" i="4"/>
  <c r="AV99" i="1" s="1"/>
  <c r="F41" i="4"/>
  <c r="BD99" i="1" s="1"/>
  <c r="F39" i="5"/>
  <c r="BB100" i="1"/>
  <c r="F37" i="6"/>
  <c r="AZ101" i="1"/>
  <c r="F39" i="7"/>
  <c r="BD102" i="1" s="1"/>
  <c r="F37" i="9"/>
  <c r="BB104" i="1" s="1"/>
  <c r="F37" i="11"/>
  <c r="BB106" i="1" s="1"/>
  <c r="F38" i="11"/>
  <c r="BC106" i="1" s="1"/>
  <c r="F35" i="12"/>
  <c r="AZ107" i="1" s="1"/>
  <c r="F37" i="12"/>
  <c r="BB107" i="1" s="1"/>
  <c r="F35" i="16"/>
  <c r="BB111" i="1" s="1"/>
  <c r="F36" i="18"/>
  <c r="BC113" i="1" s="1"/>
  <c r="F37" i="20"/>
  <c r="BD115" i="1"/>
  <c r="AS95" i="1"/>
  <c r="AS94" i="1" s="1"/>
  <c r="J37" i="3"/>
  <c r="AV98" i="1" s="1"/>
  <c r="F40" i="3"/>
  <c r="BC98" i="1" s="1"/>
  <c r="F37" i="4"/>
  <c r="AZ99" i="1"/>
  <c r="F39" i="4"/>
  <c r="BB99" i="1" s="1"/>
  <c r="J37" i="5"/>
  <c r="AV100" i="1"/>
  <c r="F41" i="5"/>
  <c r="BD100" i="1" s="1"/>
  <c r="F38" i="7"/>
  <c r="BC102" i="1"/>
  <c r="J35" i="8"/>
  <c r="AV103" i="1" s="1"/>
  <c r="F38" i="10"/>
  <c r="BC105" i="1"/>
  <c r="F37" i="13"/>
  <c r="BB108" i="1" s="1"/>
  <c r="F35" i="14"/>
  <c r="BB109" i="1"/>
  <c r="J33" i="16"/>
  <c r="AV111" i="1" s="1"/>
  <c r="F33" i="18"/>
  <c r="AZ113" i="1" s="1"/>
  <c r="F35" i="20"/>
  <c r="BB115" i="1" s="1"/>
  <c r="F39" i="2"/>
  <c r="BD96" i="1" s="1"/>
  <c r="J37" i="6"/>
  <c r="AV101" i="1" s="1"/>
  <c r="F37" i="7"/>
  <c r="BB102" i="1" s="1"/>
  <c r="F39" i="9"/>
  <c r="BD104" i="1" s="1"/>
  <c r="J35" i="10"/>
  <c r="AV105" i="1"/>
  <c r="J35" i="13"/>
  <c r="AV108" i="1" s="1"/>
  <c r="F36" i="14"/>
  <c r="BC109" i="1" s="1"/>
  <c r="F37" i="16"/>
  <c r="BD111" i="1" s="1"/>
  <c r="F35" i="17"/>
  <c r="BB112" i="1"/>
  <c r="J33" i="19"/>
  <c r="AV114" i="1" s="1"/>
  <c r="J33" i="20"/>
  <c r="AV115" i="1"/>
  <c r="F41" i="3"/>
  <c r="BD98" i="1" s="1"/>
  <c r="F39" i="3"/>
  <c r="BB98" i="1" s="1"/>
  <c r="F40" i="4"/>
  <c r="BC99" i="1" s="1"/>
  <c r="F37" i="5"/>
  <c r="AZ100" i="1"/>
  <c r="F40" i="5"/>
  <c r="BC100" i="1" s="1"/>
  <c r="J35" i="7"/>
  <c r="AV102" i="1" s="1"/>
  <c r="F35" i="8"/>
  <c r="AZ103" i="1" s="1"/>
  <c r="F35" i="11"/>
  <c r="AZ106" i="1"/>
  <c r="F39" i="11"/>
  <c r="BD106" i="1" s="1"/>
  <c r="J35" i="12"/>
  <c r="AV107" i="1" s="1"/>
  <c r="F39" i="12"/>
  <c r="BD107" i="1" s="1"/>
  <c r="F33" i="16"/>
  <c r="AZ111" i="1"/>
  <c r="F37" i="17"/>
  <c r="BD112" i="1" s="1"/>
  <c r="F37" i="19"/>
  <c r="BD114" i="1" s="1"/>
  <c r="F33" i="19"/>
  <c r="AZ114" i="1" s="1"/>
  <c r="F37" i="21"/>
  <c r="BD116" i="1"/>
  <c r="F33" i="21"/>
  <c r="AZ116" i="1" s="1"/>
  <c r="F35" i="21"/>
  <c r="BB116" i="1" s="1"/>
  <c r="F35" i="2"/>
  <c r="AZ96" i="1" s="1"/>
  <c r="F35" i="7"/>
  <c r="AZ102" i="1" s="1"/>
  <c r="F37" i="8"/>
  <c r="BB103" i="1" s="1"/>
  <c r="F39" i="10"/>
  <c r="BD105" i="1"/>
  <c r="J33" i="14"/>
  <c r="AV109" i="1" s="1"/>
  <c r="F36" i="15"/>
  <c r="BC110" i="1"/>
  <c r="F33" i="17"/>
  <c r="AZ112" i="1" s="1"/>
  <c r="F37" i="18"/>
  <c r="BD113" i="1"/>
  <c r="F36" i="20"/>
  <c r="BC115" i="1" s="1"/>
  <c r="J35" i="2"/>
  <c r="AV96" i="1" s="1"/>
  <c r="F41" i="6"/>
  <c r="BD101" i="1" s="1"/>
  <c r="J35" i="9"/>
  <c r="AV104" i="1" s="1"/>
  <c r="F38" i="9"/>
  <c r="BC104" i="1" s="1"/>
  <c r="F35" i="9"/>
  <c r="AZ104" i="1"/>
  <c r="F37" i="10"/>
  <c r="BB105" i="1" s="1"/>
  <c r="F38" i="13"/>
  <c r="BC108" i="1" s="1"/>
  <c r="J33" i="15"/>
  <c r="AV110" i="1" s="1"/>
  <c r="F37" i="15"/>
  <c r="BD110" i="1" s="1"/>
  <c r="F36" i="17"/>
  <c r="BC112" i="1" s="1"/>
  <c r="F35" i="18"/>
  <c r="BB113" i="1" s="1"/>
  <c r="F33" i="20"/>
  <c r="AZ115" i="1" s="1"/>
  <c r="F37" i="2"/>
  <c r="BB96" i="1" s="1"/>
  <c r="F40" i="6"/>
  <c r="BC101" i="1" s="1"/>
  <c r="F38" i="8"/>
  <c r="BC103" i="1"/>
  <c r="F35" i="10"/>
  <c r="AZ105" i="1" s="1"/>
  <c r="F39" i="13"/>
  <c r="BD108" i="1" s="1"/>
  <c r="F37" i="14"/>
  <c r="BD109" i="1" s="1"/>
  <c r="F36" i="16"/>
  <c r="BC111" i="1"/>
  <c r="J33" i="18"/>
  <c r="AV113" i="1" s="1"/>
  <c r="J33" i="21"/>
  <c r="AV116" i="1"/>
  <c r="F36" i="21"/>
  <c r="BC116" i="1" s="1"/>
  <c r="F38" i="2"/>
  <c r="BC96" i="1" s="1"/>
  <c r="F39" i="6"/>
  <c r="BB101" i="1" s="1"/>
  <c r="F39" i="8"/>
  <c r="BD103" i="1"/>
  <c r="J35" i="11"/>
  <c r="AV106" i="1" s="1"/>
  <c r="F38" i="12"/>
  <c r="BC107" i="1" s="1"/>
  <c r="F35" i="13"/>
  <c r="AZ108" i="1" s="1"/>
  <c r="F33" i="14"/>
  <c r="AZ109" i="1"/>
  <c r="F33" i="15"/>
  <c r="AZ110" i="1" s="1"/>
  <c r="F35" i="15"/>
  <c r="BB110" i="1"/>
  <c r="J33" i="17"/>
  <c r="AV112" i="1"/>
  <c r="F36" i="19"/>
  <c r="BC114" i="1" s="1"/>
  <c r="F35" i="19"/>
  <c r="BB114" i="1" s="1"/>
  <c r="BK125" i="19" l="1"/>
  <c r="J125" i="19" s="1"/>
  <c r="J97" i="19" s="1"/>
  <c r="BK127" i="5"/>
  <c r="J127" i="5" s="1"/>
  <c r="J101" i="5" s="1"/>
  <c r="BK173" i="19"/>
  <c r="J103" i="19" s="1"/>
  <c r="BK362" i="2"/>
  <c r="J119" i="2" s="1"/>
  <c r="BK126" i="8"/>
  <c r="BK125" i="8" s="1"/>
  <c r="J125" i="8" s="1"/>
  <c r="J32" i="8" s="1"/>
  <c r="AG103" i="1" s="1"/>
  <c r="BK146" i="14"/>
  <c r="J102" i="14" s="1"/>
  <c r="R126" i="8"/>
  <c r="R125" i="8" s="1"/>
  <c r="BK134" i="11"/>
  <c r="J134" i="11" s="1"/>
  <c r="J101" i="11" s="1"/>
  <c r="BK122" i="17"/>
  <c r="J122" i="17" s="1"/>
  <c r="J97" i="17" s="1"/>
  <c r="R134" i="11"/>
  <c r="R130" i="11" s="1"/>
  <c r="T121" i="20"/>
  <c r="T120" i="20"/>
  <c r="P126" i="8"/>
  <c r="P125" i="8" s="1"/>
  <c r="AU103" i="1" s="1"/>
  <c r="R362" i="2"/>
  <c r="R257" i="2" s="1"/>
  <c r="T126" i="16"/>
  <c r="T125" i="16" s="1"/>
  <c r="T125" i="19"/>
  <c r="T124" i="19"/>
  <c r="T126" i="8"/>
  <c r="T125" i="8" s="1"/>
  <c r="T124" i="18"/>
  <c r="T123" i="18"/>
  <c r="T128" i="14"/>
  <c r="R128" i="13"/>
  <c r="P121" i="15"/>
  <c r="P120" i="15"/>
  <c r="AU110" i="1"/>
  <c r="P134" i="11"/>
  <c r="P130" i="11"/>
  <c r="AU106" i="1"/>
  <c r="P121" i="20"/>
  <c r="P120" i="20" s="1"/>
  <c r="AU115" i="1" s="1"/>
  <c r="T362" i="2"/>
  <c r="T257" i="2"/>
  <c r="P125" i="19"/>
  <c r="P124" i="19"/>
  <c r="AU114" i="1"/>
  <c r="T121" i="15"/>
  <c r="T120" i="15" s="1"/>
  <c r="P124" i="18"/>
  <c r="P123" i="18"/>
  <c r="AU113" i="1"/>
  <c r="P129" i="14"/>
  <c r="T150" i="2"/>
  <c r="P362" i="2"/>
  <c r="P257" i="2" s="1"/>
  <c r="P149" i="2" s="1"/>
  <c r="AU96" i="1" s="1"/>
  <c r="BK150" i="2"/>
  <c r="J150" i="2" s="1"/>
  <c r="J99" i="2" s="1"/>
  <c r="BK137" i="10"/>
  <c r="J101" i="10"/>
  <c r="R150" i="2"/>
  <c r="R126" i="16"/>
  <c r="R125" i="16"/>
  <c r="R129" i="14"/>
  <c r="T137" i="10"/>
  <c r="T130" i="10"/>
  <c r="R146" i="14"/>
  <c r="P146" i="14"/>
  <c r="BK121" i="20"/>
  <c r="BK120" i="20" s="1"/>
  <c r="J120" i="20" s="1"/>
  <c r="J30" i="20" s="1"/>
  <c r="AG115" i="1" s="1"/>
  <c r="AN115" i="1" s="1"/>
  <c r="T122" i="17"/>
  <c r="T121" i="17"/>
  <c r="P126" i="7"/>
  <c r="P125" i="7" s="1"/>
  <c r="AU102" i="1" s="1"/>
  <c r="R125" i="19"/>
  <c r="R124" i="19"/>
  <c r="BK179" i="14"/>
  <c r="BK128" i="14" s="1"/>
  <c r="J128" i="14" s="1"/>
  <c r="J30" i="14" s="1"/>
  <c r="AG109" i="1" s="1"/>
  <c r="J106" i="14"/>
  <c r="P128" i="13"/>
  <c r="AU108" i="1" s="1"/>
  <c r="P137" i="10"/>
  <c r="P130" i="10"/>
  <c r="AU105" i="1"/>
  <c r="R137" i="10"/>
  <c r="R130" i="10" s="1"/>
  <c r="T128" i="3"/>
  <c r="T127" i="3"/>
  <c r="P179" i="14"/>
  <c r="BK130" i="12"/>
  <c r="J130" i="12"/>
  <c r="J99" i="12" s="1"/>
  <c r="BK131" i="11"/>
  <c r="J131" i="11" s="1"/>
  <c r="J99" i="11" s="1"/>
  <c r="J118" i="21"/>
  <c r="J97" i="21" s="1"/>
  <c r="BK126" i="16"/>
  <c r="J126" i="16"/>
  <c r="J97" i="16" s="1"/>
  <c r="BK124" i="19"/>
  <c r="J124" i="19" s="1"/>
  <c r="J96" i="19" s="1"/>
  <c r="BK123" i="18"/>
  <c r="J123" i="18" s="1"/>
  <c r="J96" i="18" s="1"/>
  <c r="J121" i="15"/>
  <c r="J97" i="15" s="1"/>
  <c r="J126" i="7"/>
  <c r="J99" i="7" s="1"/>
  <c r="AG101" i="1"/>
  <c r="J100" i="6"/>
  <c r="J127" i="6"/>
  <c r="J101" i="6" s="1"/>
  <c r="BK126" i="5"/>
  <c r="J126" i="5"/>
  <c r="BK127" i="4"/>
  <c r="J127" i="4" s="1"/>
  <c r="J100" i="4" s="1"/>
  <c r="BK127" i="3"/>
  <c r="J127" i="3"/>
  <c r="J100" i="3"/>
  <c r="F38" i="4"/>
  <c r="BA99" i="1" s="1"/>
  <c r="BD97" i="1"/>
  <c r="BC97" i="1"/>
  <c r="AY97" i="1"/>
  <c r="F36" i="8"/>
  <c r="BA103" i="1" s="1"/>
  <c r="F36" i="9"/>
  <c r="BA104" i="1"/>
  <c r="J36" i="11"/>
  <c r="AW106" i="1" s="1"/>
  <c r="AT106" i="1" s="1"/>
  <c r="F36" i="13"/>
  <c r="BA108" i="1" s="1"/>
  <c r="F34" i="14"/>
  <c r="BA109" i="1" s="1"/>
  <c r="F34" i="18"/>
  <c r="BA113" i="1" s="1"/>
  <c r="J30" i="21"/>
  <c r="AG116" i="1" s="1"/>
  <c r="F36" i="2"/>
  <c r="BA96" i="1" s="1"/>
  <c r="J32" i="13"/>
  <c r="AG108" i="1" s="1"/>
  <c r="J34" i="15"/>
  <c r="AW110" i="1" s="1"/>
  <c r="AT110" i="1" s="1"/>
  <c r="F34" i="16"/>
  <c r="BA111" i="1"/>
  <c r="J34" i="19"/>
  <c r="AW114" i="1" s="1"/>
  <c r="AT114" i="1" s="1"/>
  <c r="F38" i="5"/>
  <c r="BA100" i="1" s="1"/>
  <c r="J34" i="5"/>
  <c r="AG100" i="1"/>
  <c r="F38" i="6"/>
  <c r="BA101" i="1" s="1"/>
  <c r="J36" i="10"/>
  <c r="AW105" i="1"/>
  <c r="AT105" i="1"/>
  <c r="F34" i="20"/>
  <c r="BA115" i="1" s="1"/>
  <c r="J38" i="3"/>
  <c r="AW98" i="1" s="1"/>
  <c r="AT98" i="1" s="1"/>
  <c r="F36" i="7"/>
  <c r="BA102" i="1"/>
  <c r="J32" i="9"/>
  <c r="AG104" i="1" s="1"/>
  <c r="F36" i="12"/>
  <c r="BA107" i="1" s="1"/>
  <c r="J34" i="17"/>
  <c r="AW112" i="1" s="1"/>
  <c r="AT112" i="1" s="1"/>
  <c r="F34" i="21"/>
  <c r="BA116" i="1" s="1"/>
  <c r="AU97" i="1"/>
  <c r="J38" i="5"/>
  <c r="AW100" i="1"/>
  <c r="AT100" i="1"/>
  <c r="BB97" i="1"/>
  <c r="AX97" i="1" s="1"/>
  <c r="AZ97" i="1"/>
  <c r="AV97" i="1" s="1"/>
  <c r="J36" i="7"/>
  <c r="AW102" i="1" s="1"/>
  <c r="AT102" i="1" s="1"/>
  <c r="F36" i="10"/>
  <c r="BA105" i="1" s="1"/>
  <c r="F34" i="19"/>
  <c r="BA114" i="1" s="1"/>
  <c r="J38" i="4"/>
  <c r="AW99" i="1" s="1"/>
  <c r="AT99" i="1" s="1"/>
  <c r="J38" i="6"/>
  <c r="AW101" i="1" s="1"/>
  <c r="AT101" i="1" s="1"/>
  <c r="AN101" i="1" s="1"/>
  <c r="F36" i="11"/>
  <c r="BA106" i="1" s="1"/>
  <c r="J36" i="13"/>
  <c r="AW108" i="1"/>
  <c r="AT108" i="1" s="1"/>
  <c r="J34" i="14"/>
  <c r="AW109" i="1" s="1"/>
  <c r="AT109" i="1" s="1"/>
  <c r="J34" i="18"/>
  <c r="AW113" i="1" s="1"/>
  <c r="AT113" i="1" s="1"/>
  <c r="J36" i="2"/>
  <c r="AW96" i="1" s="1"/>
  <c r="AT96" i="1" s="1"/>
  <c r="F34" i="15"/>
  <c r="BA110" i="1" s="1"/>
  <c r="J30" i="15"/>
  <c r="AG110" i="1"/>
  <c r="F34" i="17"/>
  <c r="BA112" i="1"/>
  <c r="J34" i="21"/>
  <c r="AW116" i="1" s="1"/>
  <c r="AT116" i="1" s="1"/>
  <c r="F38" i="3"/>
  <c r="BA98" i="1"/>
  <c r="J32" i="7"/>
  <c r="AG102" i="1" s="1"/>
  <c r="J36" i="8"/>
  <c r="AW103" i="1" s="1"/>
  <c r="AT103" i="1" s="1"/>
  <c r="J36" i="9"/>
  <c r="AW104" i="1" s="1"/>
  <c r="AT104" i="1" s="1"/>
  <c r="J36" i="12"/>
  <c r="AW107" i="1" s="1"/>
  <c r="AT107" i="1" s="1"/>
  <c r="J34" i="16"/>
  <c r="AW111" i="1" s="1"/>
  <c r="AT111" i="1" s="1"/>
  <c r="J34" i="20"/>
  <c r="AW115" i="1" s="1"/>
  <c r="AT115" i="1" s="1"/>
  <c r="J98" i="8" l="1"/>
  <c r="AN103" i="1"/>
  <c r="AN116" i="1"/>
  <c r="BK121" i="17"/>
  <c r="J121" i="17" s="1"/>
  <c r="J96" i="17" s="1"/>
  <c r="BK257" i="2"/>
  <c r="J109" i="2" s="1"/>
  <c r="J126" i="8"/>
  <c r="J99" i="8" s="1"/>
  <c r="BK130" i="11"/>
  <c r="J130" i="11" s="1"/>
  <c r="J32" i="11" s="1"/>
  <c r="AG106" i="1" s="1"/>
  <c r="R149" i="2"/>
  <c r="R128" i="14"/>
  <c r="T149" i="2"/>
  <c r="P128" i="14"/>
  <c r="AU109" i="1"/>
  <c r="BK130" i="10"/>
  <c r="J130" i="10" s="1"/>
  <c r="J32" i="10" s="1"/>
  <c r="AG105" i="1" s="1"/>
  <c r="BK125" i="16"/>
  <c r="J125" i="16"/>
  <c r="J96" i="16"/>
  <c r="BK129" i="12"/>
  <c r="J129" i="12" s="1"/>
  <c r="J32" i="12" s="1"/>
  <c r="AG107" i="1" s="1"/>
  <c r="J121" i="20"/>
  <c r="J97" i="20"/>
  <c r="J96" i="20"/>
  <c r="J39" i="21"/>
  <c r="J39" i="20"/>
  <c r="AN110" i="1"/>
  <c r="AN109" i="1"/>
  <c r="J96" i="14"/>
  <c r="J39" i="15"/>
  <c r="AN108" i="1"/>
  <c r="J39" i="14"/>
  <c r="J41" i="13"/>
  <c r="AN106" i="1"/>
  <c r="J98" i="11"/>
  <c r="AN104" i="1"/>
  <c r="J41" i="9"/>
  <c r="AN102" i="1"/>
  <c r="J41" i="8"/>
  <c r="J41" i="7"/>
  <c r="AN100" i="1"/>
  <c r="J100" i="5"/>
  <c r="J43" i="6"/>
  <c r="J43" i="5"/>
  <c r="AU95" i="1"/>
  <c r="AU94" i="1"/>
  <c r="BB95" i="1"/>
  <c r="J34" i="3"/>
  <c r="AG98" i="1" s="1"/>
  <c r="J30" i="18"/>
  <c r="AG113" i="1" s="1"/>
  <c r="AN113" i="1" s="1"/>
  <c r="BD95" i="1"/>
  <c r="BC95" i="1"/>
  <c r="AY95" i="1" s="1"/>
  <c r="J34" i="4"/>
  <c r="AG99" i="1"/>
  <c r="AN99" i="1" s="1"/>
  <c r="J30" i="17"/>
  <c r="AG112" i="1" s="1"/>
  <c r="AN112" i="1" s="1"/>
  <c r="J30" i="19"/>
  <c r="AG114" i="1" s="1"/>
  <c r="AN114" i="1" s="1"/>
  <c r="AZ95" i="1"/>
  <c r="AV95" i="1" s="1"/>
  <c r="BA97" i="1"/>
  <c r="AW97" i="1" s="1"/>
  <c r="AT97" i="1" s="1"/>
  <c r="J41" i="11" l="1"/>
  <c r="BK149" i="2"/>
  <c r="J149" i="2" s="1"/>
  <c r="J98" i="2" s="1"/>
  <c r="J41" i="10"/>
  <c r="J41" i="12"/>
  <c r="J98" i="10"/>
  <c r="J98" i="12"/>
  <c r="J39" i="19"/>
  <c r="J39" i="18"/>
  <c r="J39" i="17"/>
  <c r="J43" i="4"/>
  <c r="J43" i="3"/>
  <c r="AN98" i="1"/>
  <c r="AN105" i="1"/>
  <c r="AN107" i="1"/>
  <c r="BB94" i="1"/>
  <c r="W31" i="1" s="1"/>
  <c r="BD94" i="1"/>
  <c r="W33" i="1" s="1"/>
  <c r="J30" i="16"/>
  <c r="AG111" i="1" s="1"/>
  <c r="AN111" i="1" s="1"/>
  <c r="AX95" i="1"/>
  <c r="AZ94" i="1"/>
  <c r="W29" i="1" s="1"/>
  <c r="AG97" i="1"/>
  <c r="BC94" i="1"/>
  <c r="W32" i="1" s="1"/>
  <c r="BA95" i="1"/>
  <c r="J32" i="2" l="1"/>
  <c r="AG96" i="1" s="1"/>
  <c r="J39" i="16"/>
  <c r="AN97" i="1"/>
  <c r="J41" i="2"/>
  <c r="AN96" i="1"/>
  <c r="AX94" i="1"/>
  <c r="BA94" i="1"/>
  <c r="W30" i="1" s="1"/>
  <c r="AW95" i="1"/>
  <c r="AT95" i="1" s="1"/>
  <c r="AY94" i="1"/>
  <c r="AG95" i="1"/>
  <c r="AV94" i="1"/>
  <c r="AK29" i="1" s="1"/>
  <c r="AN95" i="1" l="1"/>
  <c r="AG94" i="1"/>
  <c r="AK26" i="1" s="1"/>
  <c r="AW94" i="1"/>
  <c r="AK30" i="1" s="1"/>
  <c r="AK35" i="1" l="1"/>
  <c r="AT94" i="1"/>
  <c r="AN94" i="1" s="1"/>
</calcChain>
</file>

<file path=xl/sharedStrings.xml><?xml version="1.0" encoding="utf-8"?>
<sst xmlns="http://schemas.openxmlformats.org/spreadsheetml/2006/main" count="21623" uniqueCount="2859">
  <si>
    <t>Export Komplet</t>
  </si>
  <si>
    <t/>
  </si>
  <si>
    <t>2.0</t>
  </si>
  <si>
    <t>False</t>
  </si>
  <si>
    <t>{78117b04-890b-4791-bb3f-9724a829f88c}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</si>
  <si>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</si>
  <si>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</si>
  <si>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</si>
  <si>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</si>
  <si>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</si>
  <si>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</si>
  <si>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</si>
  <si>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25001b</t>
  </si>
  <si>
    <t>Stavba:</t>
  </si>
  <si>
    <t>Športová hala OLYMPIA v Nitre</t>
  </si>
  <si>
    <t>JKSO:</t>
  </si>
  <si>
    <t>ČS:</t>
  </si>
  <si>
    <t>Miesto:</t>
  </si>
  <si>
    <t>Dátum:</t>
  </si>
  <si>
    <t>8. 7. 2025</t>
  </si>
  <si>
    <t>Objednávateľ:</t>
  </si>
  <si>
    <t>IČO:</t>
  </si>
  <si>
    <t>IČ DPH:</t>
  </si>
  <si>
    <t>Zhotoviteľ:</t>
  </si>
  <si>
    <t>Projektant:</t>
  </si>
  <si>
    <t>Ing. Stanislav Karas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</si>
  <si>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</si>
  <si>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</si>
  <si>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</si>
  <si>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</si>
  <si>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</si>
  <si>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</si>
  <si>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</si>
  <si>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</si>
  <si>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</si>
  <si>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</si>
  <si>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</si>
  <si>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</si>
  <si>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</si>
  <si>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</si>
  <si>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</si>
  <si>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</si>
  <si>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</si>
  <si>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</si>
  <si>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</si>
  <si>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</si>
  <si>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</si>
  <si>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</si>
  <si>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</si>
  <si>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</si>
  <si>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</si>
  <si>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</si>
  <si>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</si>
  <si>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</si>
  <si>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</si>
  <si>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</si>
  <si>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</si>
  <si>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</si>
  <si>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</si>
  <si>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</si>
  <si>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</si>
  <si>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</si>
  <si>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</si>
  <si>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</si>
  <si>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</si>
  <si>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</si>
  <si>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</si>
  <si>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</si>
  <si>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</si>
  <si>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</si>
  <si>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</si>
  <si>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</si>
  <si>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</si>
  <si>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SO01</t>
  </si>
  <si>
    <t>Športová hala, Nitra</t>
  </si>
  <si>
    <t>STA</t>
  </si>
  <si>
    <t>1</t>
  </si>
  <si>
    <t>{bf36daac-f47a-40d5-ae20-7f2b50806e55}</t>
  </si>
  <si>
    <t>/</t>
  </si>
  <si>
    <t>ARCH</t>
  </si>
  <si>
    <t>Architektúra - stavebná časť</t>
  </si>
  <si>
    <t>Časť</t>
  </si>
  <si>
    <t>2</t>
  </si>
  <si>
    <t>{a84b5676-3dad-4fd6-977d-601657506d24}</t>
  </si>
  <si>
    <t>EL</t>
  </si>
  <si>
    <t>Elektroinštalácia</t>
  </si>
  <si>
    <t>{abbc5de2-7a0e-455d-89cb-153206d6d197}</t>
  </si>
  <si>
    <t>EL1</t>
  </si>
  <si>
    <t>3</t>
  </si>
  <si>
    <t>{eeb7e030-68df-4fbf-a658-2618afee56d5}</t>
  </si>
  <si>
    <t>EL2</t>
  </si>
  <si>
    <t>Bleskozvod + Uzemnenie</t>
  </si>
  <si>
    <t>{fd753120-6828-416c-90db-32f963bcef9f}</t>
  </si>
  <si>
    <t>EL3</t>
  </si>
  <si>
    <t>Svietidlá</t>
  </si>
  <si>
    <t>{7528dafb-23a8-4f06-8317-ad9c46040f8d}</t>
  </si>
  <si>
    <t>EL4</t>
  </si>
  <si>
    <t xml:space="preserve">Vedenie </t>
  </si>
  <si>
    <t>{0a52e7fe-dfe0-47d2-9bd0-5b3a0fc722bb}</t>
  </si>
  <si>
    <t>EPS</t>
  </si>
  <si>
    <t>{be0f8268-45ba-4239-b254-86f8f23f5d19}</t>
  </si>
  <si>
    <t>HSP</t>
  </si>
  <si>
    <t>{1decfeaf-05d5-4d4f-90ee-c7c5f8f4625c}</t>
  </si>
  <si>
    <t>ZOT</t>
  </si>
  <si>
    <t>ZOTa SH</t>
  </si>
  <si>
    <t>{c1c7a227-9371-43ec-9bed-baff6eca22df}</t>
  </si>
  <si>
    <t>ZT</t>
  </si>
  <si>
    <t>Zdravotechnika</t>
  </si>
  <si>
    <t>{59ad852f-ebe3-4382-81d4-e7090fa9e922}</t>
  </si>
  <si>
    <t>Plyn</t>
  </si>
  <si>
    <t>Plynoinštalácia</t>
  </si>
  <si>
    <t>{73d7cc10-db4b-4785-8fe1-9007809fd360}</t>
  </si>
  <si>
    <t>ÚK</t>
  </si>
  <si>
    <t>Ústredné vykurovanie</t>
  </si>
  <si>
    <t>{582c97e2-d97a-47ac-b0c7-80025cf17c1a}</t>
  </si>
  <si>
    <t>VZT1</t>
  </si>
  <si>
    <t>Vzduchotechnika - AXIMA</t>
  </si>
  <si>
    <t>{ca2632a8-cfaf-45cb-9672-69aadbebd068}</t>
  </si>
  <si>
    <t>SO02</t>
  </si>
  <si>
    <t>Prípojka plynu</t>
  </si>
  <si>
    <t>{e61dfdaf-cce8-45ad-b9b7-3c578984b262}</t>
  </si>
  <si>
    <t>SO03</t>
  </si>
  <si>
    <t>Elektrická prípojka</t>
  </si>
  <si>
    <t>{5b439e7e-f7a9-4439-823f-6becaa5910e0}</t>
  </si>
  <si>
    <t>SO04</t>
  </si>
  <si>
    <t>Prípojka vody</t>
  </si>
  <si>
    <t>{353b3453-9b73-496f-b79b-465767a77d0e}</t>
  </si>
  <si>
    <t>SO05</t>
  </si>
  <si>
    <t>Prípojka splaškovej kanalizácie</t>
  </si>
  <si>
    <t>{8db66a94-9887-4725-af92-e7460a6cf962}</t>
  </si>
  <si>
    <t>SO06</t>
  </si>
  <si>
    <t>Prípojka dažďovej kanalizácie + ORL</t>
  </si>
  <si>
    <t>{0b123b59-8cda-42a5-8d49-1779220a718b}</t>
  </si>
  <si>
    <t>SO07</t>
  </si>
  <si>
    <t>Komunikácie a spevnené plochy</t>
  </si>
  <si>
    <t>{6983dfd4-660b-48c2-a6e3-bb5d37b3ca43}</t>
  </si>
  <si>
    <t>SO08</t>
  </si>
  <si>
    <t>Sadové úpravy</t>
  </si>
  <si>
    <t>{ab0c5e7d-49c2-414e-b485-95059410a5c8}</t>
  </si>
  <si>
    <t>SO11</t>
  </si>
  <si>
    <t>VRN</t>
  </si>
  <si>
    <t>{d7f12445-6bfa-4cbe-b4e1-e2ae50e614ab}</t>
  </si>
  <si>
    <t>KRYCÍ LIST ROZPOČTU</t>
  </si>
  <si>
    <t>Objekt:</t>
  </si>
  <si>
    <t>SO01 - Športová hala, Nitra</t>
  </si>
  <si>
    <t>Časť:</t>
  </si>
  <si>
    <t>ARCH - Architektúra - stavebná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</si>
  <si>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</si>
  <si>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</si>
  <si>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</si>
  <si>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</si>
  <si>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</si>
  <si>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</si>
  <si>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</si>
  <si>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</si>
  <si>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D1 - Piloty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</si>
  <si>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</si>
  <si>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</si>
  <si>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</si>
  <si>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</si>
  <si>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</si>
  <si>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</si>
  <si>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</si>
  <si>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</si>
  <si>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</si>
  <si>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763a - Sadrokaktónové konštrukcie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</si>
  <si>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</si>
  <si>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</si>
  <si>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</si>
  <si>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  767a - Zabudované športové vybavenie</t>
  </si>
  <si>
    <t xml:space="preserve">    771 - Podlahy z dlaždíc</t>
  </si>
  <si>
    <t xml:space="preserve">    774a - Športové podlahy - hala,tréningová hala,rozčvičovňa</t>
  </si>
  <si>
    <t xml:space="preserve">    776 - Podlahy povlakové</t>
  </si>
  <si>
    <t xml:space="preserve">      7761 - Príprava podkladu pod povlakové podláhy a stenové krytiny </t>
  </si>
  <si>
    <t xml:space="preserve">      7762 - Pokládka povlakových podláh / čistú výmeru je potrebné navýšiť o 10 % na soklíky / </t>
  </si>
  <si>
    <t xml:space="preserve">      7763 - Pokládka povlakových stenových krytín </t>
  </si>
  <si>
    <t xml:space="preserve">      7764 - Športová podlaha </t>
  </si>
  <si>
    <t xml:space="preserve">    783 - Dokončovacie práce - nátery</t>
  </si>
  <si>
    <t xml:space="preserve">    784 - Dokončovacie práce - maľby</t>
  </si>
  <si>
    <t>M - Práce a dodávky M</t>
  </si>
  <si>
    <t xml:space="preserve">    43-M - Montáž oceľových konštrukcií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</si>
  <si>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</si>
  <si>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</si>
  <si>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</si>
  <si>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</si>
  <si>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</si>
  <si>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</si>
  <si>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</si>
  <si>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</si>
  <si>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</si>
  <si>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</si>
  <si>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</si>
  <si>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</si>
  <si>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</si>
  <si>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</si>
  <si>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</si>
  <si>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</si>
  <si>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</si>
  <si>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121101112.S</t>
  </si>
  <si>
    <t>Odstránenie ornice s premiestn. na hromady, so zložením na vzdialenosť do 100 m a do 1000 m3</t>
  </si>
  <si>
    <t>m3</t>
  </si>
  <si>
    <t>4</t>
  </si>
  <si>
    <t>-306505144</t>
  </si>
  <si>
    <t>132201102</t>
  </si>
  <si>
    <t>Výkop ryhy do šírky 600 mm v horn.3 nad 100 m3</t>
  </si>
  <si>
    <t>132201109.S</t>
  </si>
  <si>
    <t>Príplatok k cene za lepivosť pri hĺbení rýh šírky do 600 mm zapažených i nezapažených s urovnaním dna v hornine 3</t>
  </si>
  <si>
    <t>1527586218</t>
  </si>
  <si>
    <t>133201101.S</t>
  </si>
  <si>
    <t>Výkop jamy zapaženej, hornina 3 do 100 m3</t>
  </si>
  <si>
    <t>-1994280151</t>
  </si>
  <si>
    <t>5</t>
  </si>
  <si>
    <t>133201109.S</t>
  </si>
  <si>
    <t>Príplatok k cenám za lepivosť pri hĺbení šachiet zapažených i nezapažených v hornine 3</t>
  </si>
  <si>
    <t>1556301173</t>
  </si>
  <si>
    <t>6</t>
  </si>
  <si>
    <t>162501102.S</t>
  </si>
  <si>
    <t>Vodorovné premiestnenie výkopku po spevnenej ceste z horniny tr.1-4, do 100 m3 na vzdialenosť do 3000 m</t>
  </si>
  <si>
    <t>7</t>
  </si>
  <si>
    <t>162501105.S</t>
  </si>
  <si>
    <t>Vodorovné premiestnenie výkopku po spevnenej ceste z horniny tr.1-4, do 100 m3, príplatok k cene za každých ďalšich a začatých 1000 m  (2 km)</t>
  </si>
  <si>
    <t>1919654609</t>
  </si>
  <si>
    <t>8</t>
  </si>
  <si>
    <t>171201202</t>
  </si>
  <si>
    <t>Uloženie sypaniny na skládky nad 100 do 1000 m3</t>
  </si>
  <si>
    <t>Zakladanie</t>
  </si>
  <si>
    <t>9</t>
  </si>
  <si>
    <t>215901101</t>
  </si>
  <si>
    <t>Zhutnenie podložia z rastlej horniny 1 až 4 pod násypy, z hornina súdržných do 92 % PS a nesúdržných</t>
  </si>
  <si>
    <t>m2</t>
  </si>
  <si>
    <t>10</t>
  </si>
  <si>
    <t>273321312.S</t>
  </si>
  <si>
    <t>Podkladový betón dosiek, železový (bez výstuže), tr. C 20/25</t>
  </si>
  <si>
    <t>-966605972</t>
  </si>
  <si>
    <t>11</t>
  </si>
  <si>
    <t>273362442.S</t>
  </si>
  <si>
    <t>Výstuž základových dosiek zo zvár. sietí KARI, priemer drôtu 8/8 mm, veľkosť oka 150x150 mm</t>
  </si>
  <si>
    <t>2144255969</t>
  </si>
  <si>
    <t>12</t>
  </si>
  <si>
    <t>274321411</t>
  </si>
  <si>
    <t>Betón základových pásov železový (bez výstuže), tr.C 25/30</t>
  </si>
  <si>
    <t>13</t>
  </si>
  <si>
    <t>274351215</t>
  </si>
  <si>
    <t>Debnenie stien základových pásov, zhotovenie-dielce</t>
  </si>
  <si>
    <t>14</t>
  </si>
  <si>
    <t>274351216</t>
  </si>
  <si>
    <t>Debnenie stien základových pásov, odstránenie-dielce</t>
  </si>
  <si>
    <t>15</t>
  </si>
  <si>
    <t>274361821</t>
  </si>
  <si>
    <t>Výstuž základových pásov z ocele 10505</t>
  </si>
  <si>
    <t>t</t>
  </si>
  <si>
    <t>16</t>
  </si>
  <si>
    <t>275321411</t>
  </si>
  <si>
    <t>Betón základových pätiek, železový (bez výstuže), tr.C 25/30</t>
  </si>
  <si>
    <t>18</t>
  </si>
  <si>
    <t>17</t>
  </si>
  <si>
    <t>275351215</t>
  </si>
  <si>
    <t>Debnenie základových pätiek, zhotovenie-dielce</t>
  </si>
  <si>
    <t>20</t>
  </si>
  <si>
    <t>275351216</t>
  </si>
  <si>
    <t>Debnenie základovýcb pätiek, odstránenie-dielce</t>
  </si>
  <si>
    <t>22</t>
  </si>
  <si>
    <t>19</t>
  </si>
  <si>
    <t>275361821</t>
  </si>
  <si>
    <t>Výstuž základových pätiek z ocele 10505</t>
  </si>
  <si>
    <t>24</t>
  </si>
  <si>
    <t>289971211</t>
  </si>
  <si>
    <t>Zhotovenie vrstvy z geotextílie na upravenom povrchu v sklone do 1 : 5 , šírky od 0 do 3 m</t>
  </si>
  <si>
    <t>26</t>
  </si>
  <si>
    <t>21</t>
  </si>
  <si>
    <t>M</t>
  </si>
  <si>
    <t>6936651300</t>
  </si>
  <si>
    <t>Geotextílie netkané polypropylénové Tatratex pp 300</t>
  </si>
  <si>
    <t>28</t>
  </si>
  <si>
    <t>6936651600</t>
  </si>
  <si>
    <t>Geotextílie netkané polypropylénové Tatratex pp 500</t>
  </si>
  <si>
    <t>30</t>
  </si>
  <si>
    <t>6936653704</t>
  </si>
  <si>
    <t>Geomreža ARMATEX G 65/65</t>
  </si>
  <si>
    <t>32</t>
  </si>
  <si>
    <t>D1</t>
  </si>
  <si>
    <t>Piloty</t>
  </si>
  <si>
    <t>22499800</t>
  </si>
  <si>
    <t>Mobilizácia techniky</t>
  </si>
  <si>
    <t>súb</t>
  </si>
  <si>
    <t>34</t>
  </si>
  <si>
    <t>25</t>
  </si>
  <si>
    <t>36</t>
  </si>
  <si>
    <t>-1357299135</t>
  </si>
  <si>
    <t>27</t>
  </si>
  <si>
    <t>167101101000</t>
  </si>
  <si>
    <t>Nakladanie výkopku do 100 m3 v horn. tr. 1-4</t>
  </si>
  <si>
    <t>38</t>
  </si>
  <si>
    <t>224311211000</t>
  </si>
  <si>
    <t>Výplň pilot z betónu vodostav. prost. V8 C25/30 ce m. portl. bez suspenzie</t>
  </si>
  <si>
    <t>40</t>
  </si>
  <si>
    <t>29</t>
  </si>
  <si>
    <t>224312131O00</t>
  </si>
  <si>
    <t>Zhotovenie výplne pilot nepaž. z betónu prost. do 30 m do 650 mm</t>
  </si>
  <si>
    <t>m</t>
  </si>
  <si>
    <t>42</t>
  </si>
  <si>
    <t>224312132000</t>
  </si>
  <si>
    <t>Zhotovenie výplne pilot nepaž. z betónu prost. do 30 m do 1250 mm</t>
  </si>
  <si>
    <t>44</t>
  </si>
  <si>
    <t>31</t>
  </si>
  <si>
    <t>224361114O00</t>
  </si>
  <si>
    <t>Výstuž pilot betónovaných do zeme z ocele BSt 500 -10505</t>
  </si>
  <si>
    <t>46</t>
  </si>
  <si>
    <t>264311412O00</t>
  </si>
  <si>
    <t>Vrty pre piloty nezapažené zvislé do 650 mm nad 5 m v horn. 3</t>
  </si>
  <si>
    <t>48</t>
  </si>
  <si>
    <t>33</t>
  </si>
  <si>
    <t>264312112000</t>
  </si>
  <si>
    <t>Vrty pre piloty nezapažené zvislé do 1050 mm nad 5 m v horn. 3</t>
  </si>
  <si>
    <t>50</t>
  </si>
  <si>
    <t>998001011O00</t>
  </si>
  <si>
    <t>Presun hmôt pre piloty alebo podzemné steny betónované na mieste</t>
  </si>
  <si>
    <t>52</t>
  </si>
  <si>
    <t>Zvislé a kompletné konštrukcie</t>
  </si>
  <si>
    <t>35</t>
  </si>
  <si>
    <t>311231483</t>
  </si>
  <si>
    <t>Murivo nosné z tehál pálených BRITTERM na maltu MVC, na pero a drážku P+D 300x250x238</t>
  </si>
  <si>
    <t>54</t>
  </si>
  <si>
    <t>311231484</t>
  </si>
  <si>
    <t>Murivo nosné z tehál pálených BRITTERM na maltu MVC, na pero a drážku P+D 250x375x238</t>
  </si>
  <si>
    <t>56</t>
  </si>
  <si>
    <t>37</t>
  </si>
  <si>
    <t>311271301</t>
  </si>
  <si>
    <t>Murivo nosné z debniacich tvárnic 50x20x25 s betónovou výplňou hr. 20 cm</t>
  </si>
  <si>
    <t>58</t>
  </si>
  <si>
    <t>311361821</t>
  </si>
  <si>
    <t>Výstuž nadzákladových múrov  10505</t>
  </si>
  <si>
    <t>60</t>
  </si>
  <si>
    <t>39</t>
  </si>
  <si>
    <t>317163281</t>
  </si>
  <si>
    <t>Keramický preklad BRITTERM Atlas 9, šírky 90 mm, výšky 66 mm, dĺžky 1000 mm</t>
  </si>
  <si>
    <t>ks</t>
  </si>
  <si>
    <t>-416553555</t>
  </si>
  <si>
    <t>317163282</t>
  </si>
  <si>
    <t>Keramický preklad BRITTERM Atlas 9, šírky 90 mm, výšky 66 mm, dĺžky 1250 mm</t>
  </si>
  <si>
    <t>1340160545</t>
  </si>
  <si>
    <t>41</t>
  </si>
  <si>
    <t>317163311</t>
  </si>
  <si>
    <t>Keramický preklad BRITTERM Atlas 14, šírky 140 mm, výšky 66 mm, dĺžky 1000 mm</t>
  </si>
  <si>
    <t>541206970</t>
  </si>
  <si>
    <t>317163312</t>
  </si>
  <si>
    <t>Keramický preklad BRITTERM Atlas 14, šírky 140 mm, výšky 66 mm, dĺžky 1250 mm</t>
  </si>
  <si>
    <t>908303167</t>
  </si>
  <si>
    <t>43</t>
  </si>
  <si>
    <t>317163313</t>
  </si>
  <si>
    <t>Keramický preklad BRITTERM Atlas 14, šírky 140 mm, výšky 66 mm, dĺžky 1500 mm</t>
  </si>
  <si>
    <t>-184416793</t>
  </si>
  <si>
    <t>317163314</t>
  </si>
  <si>
    <t>Keramický preklad BRITTERM Atlas 14, šírky 140 mm, výšky 66 mm, dĺžky 1750 mm</t>
  </si>
  <si>
    <t>980108263</t>
  </si>
  <si>
    <t>45</t>
  </si>
  <si>
    <t>342242332</t>
  </si>
  <si>
    <t>Priečky z tehál pálených BRITTERM 14 P+D P 10 brúsených, na lepiacu maltu (140x500x249)  (15 cm)</t>
  </si>
  <si>
    <t>82</t>
  </si>
  <si>
    <t>342242330</t>
  </si>
  <si>
    <t>Priečky z tehál pálených BRITTERM 10 P+D P 10 brúsených, na lepiacu maltu (100x365x249)</t>
  </si>
  <si>
    <t>84</t>
  </si>
  <si>
    <t>47</t>
  </si>
  <si>
    <t>342242334</t>
  </si>
  <si>
    <t>Priečky z tehál pálených BRITTERM 20 P+D P 10 brúsených, na lepiacu maltu (200x375x249)</t>
  </si>
  <si>
    <t>-1207424704</t>
  </si>
  <si>
    <t>Vodorovné konštrukcie</t>
  </si>
  <si>
    <t>411321414.S</t>
  </si>
  <si>
    <t>Betón stropov doskových a trámových,  železový tr. C 25/30</t>
  </si>
  <si>
    <t>-1194783052</t>
  </si>
  <si>
    <t>49</t>
  </si>
  <si>
    <t>411361821</t>
  </si>
  <si>
    <t>Výstuž stropov doskových, trámových, vložkových,konzolových alebo balkónových, 10505</t>
  </si>
  <si>
    <t>88</t>
  </si>
  <si>
    <t>411362021</t>
  </si>
  <si>
    <t>Výstuž stropov doskových, trámových, vložkových,konzolových alebo balkónových, zo zváraných sietí KARI</t>
  </si>
  <si>
    <t>90</t>
  </si>
  <si>
    <t>51</t>
  </si>
  <si>
    <t>430321315.S</t>
  </si>
  <si>
    <t>Schodiskové konštrukcie, betón železový tr. C 20/25</t>
  </si>
  <si>
    <t>812967621</t>
  </si>
  <si>
    <t>430361821.S</t>
  </si>
  <si>
    <t>Výstuž schodiskových konštrukcií z betonárskej ocele B500 (10505)</t>
  </si>
  <si>
    <t>-999792981</t>
  </si>
  <si>
    <t>Komunikácie</t>
  </si>
  <si>
    <t>53</t>
  </si>
  <si>
    <t>564831111</t>
  </si>
  <si>
    <t>Podklad zo štrkodrviny fr. 0-8 mm s rozprestrením a zhutnením, hr.po zhutnení 100 mm</t>
  </si>
  <si>
    <t>92</t>
  </si>
  <si>
    <t>564861111.S</t>
  </si>
  <si>
    <t>Podklad zo štrkodrviny fr. 0-64 mm s rozprestretím a zhutnením, po zhutnení hr. 200 mm</t>
  </si>
  <si>
    <t>-170898834</t>
  </si>
  <si>
    <t>55</t>
  </si>
  <si>
    <t>564871113</t>
  </si>
  <si>
    <t>Podklad zo štrkodrviny fr. 0-64 mm s rozprestrením a zhutnením, hr.po zhutnení 400 mm</t>
  </si>
  <si>
    <t>94</t>
  </si>
  <si>
    <t>Úpravy povrchov, podlahy, osadenie</t>
  </si>
  <si>
    <t>612401965</t>
  </si>
  <si>
    <t>Príplatok za prácu v obmedzenom priestore, omietka vnút. stien a pilierov oceľou hladená</t>
  </si>
  <si>
    <t>96</t>
  </si>
  <si>
    <t>57</t>
  </si>
  <si>
    <t>612465111</t>
  </si>
  <si>
    <t>Príprava podkladu, prednástrek BAUMIT,pod omietky vnút.stien,miešanie strojne,nanášanie ručne hr.2 mm</t>
  </si>
  <si>
    <t>98</t>
  </si>
  <si>
    <t>612465112</t>
  </si>
  <si>
    <t>Príprava podkladu, prednástrek BAUMIT,pod omietky vnút.stien,miešanie strojne,nanášanie ručne hr.4 mm</t>
  </si>
  <si>
    <t>100</t>
  </si>
  <si>
    <t>59</t>
  </si>
  <si>
    <t>612465131</t>
  </si>
  <si>
    <t>Vnútorná omietka stien BAUMIT, vápennocementová, hr. 10 mm</t>
  </si>
  <si>
    <t>207296791</t>
  </si>
  <si>
    <t>612465134</t>
  </si>
  <si>
    <t>Vnútorná omietka stien BAUMIT, vápennocementová,miešanie strojne,nanášanie ručne,jadrová ľahká 1 cm</t>
  </si>
  <si>
    <t>102</t>
  </si>
  <si>
    <t>61</t>
  </si>
  <si>
    <t>612465136</t>
  </si>
  <si>
    <t>Vnútorná omietka stien BAUMIT, vápennocementová,MVR Uni,ručné nanášanie,jadrová hr.1,5 cm</t>
  </si>
  <si>
    <t>104</t>
  </si>
  <si>
    <t>62</t>
  </si>
  <si>
    <t>612465141</t>
  </si>
  <si>
    <t>Stierka vnútorných stien vyrovnávacia BAUMIT, strojne miešaná,ručne nanášaná hr.3 mm</t>
  </si>
  <si>
    <t>106</t>
  </si>
  <si>
    <t>63</t>
  </si>
  <si>
    <t>631312611</t>
  </si>
  <si>
    <t>Mazanina z betónu prostého tr.C 16/20 hr.nad 50 do 80 mm</t>
  </si>
  <si>
    <t>108</t>
  </si>
  <si>
    <t>64</t>
  </si>
  <si>
    <t>631313611</t>
  </si>
  <si>
    <t>Mazanina z betónu prostého tr.C 16/20 hr.nad 80 do 120 mm</t>
  </si>
  <si>
    <t>110</t>
  </si>
  <si>
    <t>65</t>
  </si>
  <si>
    <t>631319171</t>
  </si>
  <si>
    <t>Príplatok za strhnutie povrchu mazaniny latou pre hr. obidvoch vrstiev mazaniny nad 50 do 80 mm</t>
  </si>
  <si>
    <t>114</t>
  </si>
  <si>
    <t>66</t>
  </si>
  <si>
    <t>631319173</t>
  </si>
  <si>
    <t>Príplatok za strhnutie povrchu mazaniny latou pre hr. obidvoch vrstiev mazaniny nad 80 do 120 mm</t>
  </si>
  <si>
    <t>116</t>
  </si>
  <si>
    <t>67</t>
  </si>
  <si>
    <t>631319175</t>
  </si>
  <si>
    <t>Príplatok za strhnutie povrchu mazaniny latou pre hr. obidvoch vrstiev mazaniny nad 120 do 240 mm</t>
  </si>
  <si>
    <t>118</t>
  </si>
  <si>
    <t>68</t>
  </si>
  <si>
    <t>6313257111</t>
  </si>
  <si>
    <t>Mazanina z betónu vystužená oceľovými vláknami (Dramix) tr.C30/37 hr. 200 mm</t>
  </si>
  <si>
    <t>120</t>
  </si>
  <si>
    <t>69</t>
  </si>
  <si>
    <t>631361722</t>
  </si>
  <si>
    <t>Výstuž mazanín z betónov (z kameniva) a z ľahkých betónov z betonárskej ocele 10 505</t>
  </si>
  <si>
    <t>122</t>
  </si>
  <si>
    <t>70</t>
  </si>
  <si>
    <t>631362021</t>
  </si>
  <si>
    <t>Výstuž mazanín z betónov (z kameniva) a z ľahkých betónov zo zváraných sietí z drôtov typu KARI</t>
  </si>
  <si>
    <t>124</t>
  </si>
  <si>
    <t>71</t>
  </si>
  <si>
    <t>631571002</t>
  </si>
  <si>
    <t>Násyp z kameniva drveného 32-63 (pre spevnenie podkladov)</t>
  </si>
  <si>
    <t>126</t>
  </si>
  <si>
    <t>72</t>
  </si>
  <si>
    <t>642942111.S</t>
  </si>
  <si>
    <t>Osadenie oceľovej dverovej zárubne alebo rámu, plochy otvoru do 2,5 m2</t>
  </si>
  <si>
    <t>128</t>
  </si>
  <si>
    <t>73</t>
  </si>
  <si>
    <t>5533194000</t>
  </si>
  <si>
    <t>Zárubňa oceľová CGU 60x197x10cm L</t>
  </si>
  <si>
    <t>130</t>
  </si>
  <si>
    <t>74</t>
  </si>
  <si>
    <t>5533194100</t>
  </si>
  <si>
    <t>Zárubňa oceľová CGU 60x197x10cm P</t>
  </si>
  <si>
    <t>132</t>
  </si>
  <si>
    <t>75</t>
  </si>
  <si>
    <t>5533198000</t>
  </si>
  <si>
    <t>Zárubňa oceľová CGU 60x197x16cm L</t>
  </si>
  <si>
    <t>134</t>
  </si>
  <si>
    <t>76</t>
  </si>
  <si>
    <t>5533198100</t>
  </si>
  <si>
    <t>Zárubňa oceľová CGU 60x197x16cm P</t>
  </si>
  <si>
    <t>136</t>
  </si>
  <si>
    <t>77</t>
  </si>
  <si>
    <t>5533198400</t>
  </si>
  <si>
    <t>Zárubňa oceľová CGU 80x197x16cm L</t>
  </si>
  <si>
    <t>138</t>
  </si>
  <si>
    <t>78</t>
  </si>
  <si>
    <t>5533198500</t>
  </si>
  <si>
    <t>Zárubňa oceľová CGU 80x197x16cm P</t>
  </si>
  <si>
    <t>140</t>
  </si>
  <si>
    <t>79</t>
  </si>
  <si>
    <t>5533198600</t>
  </si>
  <si>
    <t>Zárubňa oceľová CGU 90x197x16cm L</t>
  </si>
  <si>
    <t>142</t>
  </si>
  <si>
    <t>80</t>
  </si>
  <si>
    <t>5533198700</t>
  </si>
  <si>
    <t>Zárubňa oceľová CGU 90x197x16cm P</t>
  </si>
  <si>
    <t>144</t>
  </si>
  <si>
    <t>81</t>
  </si>
  <si>
    <t>642945111</t>
  </si>
  <si>
    <t>Osadenie oceľ.zárubní protipož. dverí s obetónov. jednokrídlové do 2, 5 m2</t>
  </si>
  <si>
    <t>146</t>
  </si>
  <si>
    <t>5533300100</t>
  </si>
  <si>
    <t>Oceľová zárubeň CgU pre požiarne jednokrídlové dvere 600x1970/150</t>
  </si>
  <si>
    <t>148</t>
  </si>
  <si>
    <t>83</t>
  </si>
  <si>
    <t>5533300400</t>
  </si>
  <si>
    <t>Oceľová zárubeň CgU pre požiarne jednokrídlové dvere 900x1970</t>
  </si>
  <si>
    <t>150</t>
  </si>
  <si>
    <t>642945112</t>
  </si>
  <si>
    <t>Osadenie oceľ.zárubní protipožiarnych s obetónov. dvojkrídlové od 2, 5 do 6,5 m2</t>
  </si>
  <si>
    <t>152</t>
  </si>
  <si>
    <t>85</t>
  </si>
  <si>
    <t>5533301100</t>
  </si>
  <si>
    <t>Oceľová zárubeň CgU pre požiarne dvojkrídlové dvere 1200x1970/150</t>
  </si>
  <si>
    <t>154</t>
  </si>
  <si>
    <t>Ostatné konštrukcie a práce-búranie</t>
  </si>
  <si>
    <t>86</t>
  </si>
  <si>
    <t>941955002.S</t>
  </si>
  <si>
    <t>Lešenie ľahké pracovné pomocné s výškou lešeňovej podlahy nad 1,20 do 1,90 m</t>
  </si>
  <si>
    <t>-1223218830</t>
  </si>
  <si>
    <t>87</t>
  </si>
  <si>
    <t>943943222</t>
  </si>
  <si>
    <t>Montáž lešenia ľahkého, bez podláh pre zaťaženie podlahovej plochy do 2 kPa výšky nad 10 do 22 m</t>
  </si>
  <si>
    <t>156</t>
  </si>
  <si>
    <t>943943292</t>
  </si>
  <si>
    <t>Príplatok za prvý a každý ďalší i začatý mesiac používania lešenia výšky do 10 m a nad 10 do 22 m</t>
  </si>
  <si>
    <t>158</t>
  </si>
  <si>
    <t>89</t>
  </si>
  <si>
    <t>941944842</t>
  </si>
  <si>
    <t>Demontáž lešenia ľahkého pracovného radového bez podláh šírky nad 1, 00 do 1,20 m výšky 10-30 m</t>
  </si>
  <si>
    <t>160</t>
  </si>
  <si>
    <t>943955022</t>
  </si>
  <si>
    <t>Montáž lešeňovej podlahy s priečnikmi alebo pozdľžnikmi výšky nad 10 do 20 m</t>
  </si>
  <si>
    <t>162</t>
  </si>
  <si>
    <t>91</t>
  </si>
  <si>
    <t>943955191</t>
  </si>
  <si>
    <t>Príplatok za prvý a každý i začatý mesiac použitia lešenia s priečnikmi alebo pozdĺžnikmi, pre všetky výšky od 10 do 40 m</t>
  </si>
  <si>
    <t>164</t>
  </si>
  <si>
    <t>943955822</t>
  </si>
  <si>
    <t>Demontáž lešeňovej podlahy s priečnikmi alebo pozdľžnikmi, výšky nad 10 do 20 m</t>
  </si>
  <si>
    <t>166</t>
  </si>
  <si>
    <t>93</t>
  </si>
  <si>
    <t>952901111</t>
  </si>
  <si>
    <t>Vyčistenie budov pri výške podlaží do 4m</t>
  </si>
  <si>
    <t>168</t>
  </si>
  <si>
    <t>952901114</t>
  </si>
  <si>
    <t>Vyčistenie budov pri výške podlaží nad 4m</t>
  </si>
  <si>
    <t>170</t>
  </si>
  <si>
    <t>95</t>
  </si>
  <si>
    <t>953991121</t>
  </si>
  <si>
    <t>Dodanie a osadenie príchytky do steny z tehál alebo z mäkkého kameňa, vonk.profil príchytky 10-12 mm</t>
  </si>
  <si>
    <t>172</t>
  </si>
  <si>
    <t>4044715032a</t>
  </si>
  <si>
    <t>Hasiaci prístroj,  práškový prenosný 6 kg</t>
  </si>
  <si>
    <t>174</t>
  </si>
  <si>
    <t>99</t>
  </si>
  <si>
    <t>Presun hmôt HSV</t>
  </si>
  <si>
    <t>97</t>
  </si>
  <si>
    <t>998011002</t>
  </si>
  <si>
    <t>Presun hmôt pre budovy JKSO 801, 803,812,zvislá konštr.z tehál,tvárnic,z kovu výšky do 12 m</t>
  </si>
  <si>
    <t>176</t>
  </si>
  <si>
    <t>PSV</t>
  </si>
  <si>
    <t>Práce a dodávky PSV</t>
  </si>
  <si>
    <t>711</t>
  </si>
  <si>
    <t>Izolácie proti vode a vlhkosti</t>
  </si>
  <si>
    <t>711111001.S</t>
  </si>
  <si>
    <t>Zhotovenie izolácie proti zemnej vlhkosti vodorovná náterom penetračným za studena</t>
  </si>
  <si>
    <t>-198340498</t>
  </si>
  <si>
    <t>246170000900.S</t>
  </si>
  <si>
    <t>Lak asfaltový penetračný</t>
  </si>
  <si>
    <t>756624822</t>
  </si>
  <si>
    <t>711111002</t>
  </si>
  <si>
    <t>Izolácia proti zemnej vlhkosti vodorovná asfaltovým lakom za studena protiradonový</t>
  </si>
  <si>
    <t>182</t>
  </si>
  <si>
    <t>101</t>
  </si>
  <si>
    <t>1119999</t>
  </si>
  <si>
    <t>Protiradinový náter</t>
  </si>
  <si>
    <t>kg</t>
  </si>
  <si>
    <t>186</t>
  </si>
  <si>
    <t>711141101</t>
  </si>
  <si>
    <t>Izolácia proti zemnej vlhkosti s protiradanovou odolnosťou FUNDALINE S šírka 2 m vodorovná</t>
  </si>
  <si>
    <t>184</t>
  </si>
  <si>
    <t>103</t>
  </si>
  <si>
    <t>711141559</t>
  </si>
  <si>
    <t>Izolácia proti zemnej vlhkosti a tlakovej vode vodorovná NAIP pritavením</t>
  </si>
  <si>
    <t>188</t>
  </si>
  <si>
    <t>6283228200</t>
  </si>
  <si>
    <t>Pásy ťažké asfaltované Hydrobit v 60 s 35</t>
  </si>
  <si>
    <t>190</t>
  </si>
  <si>
    <t>105</t>
  </si>
  <si>
    <t>711471051</t>
  </si>
  <si>
    <t>Izolácia proti tlakovej vode termoplastami vodorovne fóliou PVC položenou voľne</t>
  </si>
  <si>
    <t>192</t>
  </si>
  <si>
    <t>28301</t>
  </si>
  <si>
    <t>Hydroizolácia z PVC</t>
  </si>
  <si>
    <t>194</t>
  </si>
  <si>
    <t>107</t>
  </si>
  <si>
    <t>998711203.S</t>
  </si>
  <si>
    <t>Presun hmôt pre izoláciu proti vode v objektoch výšky nad 12 do 60 m</t>
  </si>
  <si>
    <t>%</t>
  </si>
  <si>
    <t>-1151921153</t>
  </si>
  <si>
    <t>713</t>
  </si>
  <si>
    <t>Izolácie tepelné</t>
  </si>
  <si>
    <t>713122111</t>
  </si>
  <si>
    <t>Montáž tepelnej izolácie doskami podláh, jednovrstvová</t>
  </si>
  <si>
    <t>198</t>
  </si>
  <si>
    <t>109</t>
  </si>
  <si>
    <t>283720007600</t>
  </si>
  <si>
    <t>Doska EPS 100S hr. 40 mm, na zateplenie podláh, ISOVER</t>
  </si>
  <si>
    <t>200</t>
  </si>
  <si>
    <t>283720008201</t>
  </si>
  <si>
    <t>Doska EPS 100S hr. 120 mm, na zateplenie podláh, ISOVER</t>
  </si>
  <si>
    <t>-1303248905</t>
  </si>
  <si>
    <t>111</t>
  </si>
  <si>
    <t>283720010000</t>
  </si>
  <si>
    <t>Doska EPS 200S hr. 100 mm, na zateplenie podláh, ISOVER</t>
  </si>
  <si>
    <t>881049662</t>
  </si>
  <si>
    <t>112</t>
  </si>
  <si>
    <t>713530061</t>
  </si>
  <si>
    <t>Lineárny styk vnútorná priečka / trapéz strop pozdĺžne, výška do 7cm</t>
  </si>
  <si>
    <t>1169560924</t>
  </si>
  <si>
    <t>113</t>
  </si>
  <si>
    <t>998713203.S</t>
  </si>
  <si>
    <t>Presun hmôt pre izolácie tepelné v objektoch výšky nad 12 m do 24 m</t>
  </si>
  <si>
    <t>-922114648</t>
  </si>
  <si>
    <t>763a</t>
  </si>
  <si>
    <t>Sadrokaktónové konštrukcie</t>
  </si>
  <si>
    <t>7638901</t>
  </si>
  <si>
    <t>M+D stropné kazety KNAUF Danoline Plaza 9,5mm, 600/600 biele, športové strediská,laboratória atď.</t>
  </si>
  <si>
    <t>212</t>
  </si>
  <si>
    <t>115</t>
  </si>
  <si>
    <t>7638902</t>
  </si>
  <si>
    <t>M+D stropné kazety KNAUF Danoline Danotile  6,5mm, odolné voči vlhkosti, vhodné do vlhkých priestorov</t>
  </si>
  <si>
    <t>214</t>
  </si>
  <si>
    <t>7638910</t>
  </si>
  <si>
    <t>M+D steny predsadené KNAUF  W626.sk,do 4,0 m,miestnosti s väčším pohybom CW 75 po 30cm,2x12,5 Green/GKBI bez izolácie, vrátane tmelenia Q4</t>
  </si>
  <si>
    <t>216</t>
  </si>
  <si>
    <t>117</t>
  </si>
  <si>
    <t>7638911</t>
  </si>
  <si>
    <t>M+D steny predsadené KNAUF  W626.sk,do 3,5 m,miestnosti s väčším pohybom CW 75 po 30cm,2x12,5 Green/GKBI bez izolácie,vrátane tmelenia Q4</t>
  </si>
  <si>
    <t>218</t>
  </si>
  <si>
    <t>998763a402</t>
  </si>
  <si>
    <t>Presun hmôt pre sádrokartónové konštrukcie v stavbách(objektoch )výšky od 7do 12 m</t>
  </si>
  <si>
    <t>220</t>
  </si>
  <si>
    <t>764</t>
  </si>
  <si>
    <t>Konštrukcie klampiarske</t>
  </si>
  <si>
    <t>119</t>
  </si>
  <si>
    <t>764410420.S</t>
  </si>
  <si>
    <t>Oplechovanie parapetov z pozinkovaného farbeného PZf plechu, vrátane rohov r.š. 160 mm</t>
  </si>
  <si>
    <t>870328180</t>
  </si>
  <si>
    <t>998764203.S</t>
  </si>
  <si>
    <t>Presun hmôt pre konštrukcie klampiarske v objektoch výšky nad 12 do 24 m</t>
  </si>
  <si>
    <t>-945593326</t>
  </si>
  <si>
    <t>766</t>
  </si>
  <si>
    <t>Konštrukcie stolárske</t>
  </si>
  <si>
    <t>121</t>
  </si>
  <si>
    <t>766621400.S</t>
  </si>
  <si>
    <t>Montáž okien plastových s hydroizolačnými páskami (exteriérová a interiérová)</t>
  </si>
  <si>
    <t>161947139</t>
  </si>
  <si>
    <t>283290008100.S</t>
  </si>
  <si>
    <t>Fólia paropriepustná tesniaca polymér-flísová, š. 70 mm, dĺ. 30 m, pre tesnenie pripájacej škáry okenného rámu a muriva z exteriéru</t>
  </si>
  <si>
    <t>2055302320</t>
  </si>
  <si>
    <t>123</t>
  </si>
  <si>
    <t>283290008700.S</t>
  </si>
  <si>
    <t>Fólia paronepriepustná tesniaca polymér-flísová, š. 70 mm, dĺ. 30 m, pre tesnenie pripájacej škáry okenného rámu a muriva z interiéru</t>
  </si>
  <si>
    <t>-1082785921</t>
  </si>
  <si>
    <t>611410091021</t>
  </si>
  <si>
    <t>Okno plastové jednokrídlové OS, izolačné trojsklo, 900x1500 mm - ozn.1</t>
  </si>
  <si>
    <t>-1353159766</t>
  </si>
  <si>
    <t>125</t>
  </si>
  <si>
    <t>611410091022</t>
  </si>
  <si>
    <t>Okno plastové jednokrídlové S, izolačné trojsklo, 900x750 mm - ozn.2</t>
  </si>
  <si>
    <t>-1413239796</t>
  </si>
  <si>
    <t>611410091023</t>
  </si>
  <si>
    <t>Okno plastové jednokrídlové S, izolačné trojsklo, 600x750 mm - ozn.3</t>
  </si>
  <si>
    <t>571263487</t>
  </si>
  <si>
    <t>127</t>
  </si>
  <si>
    <t>611410091024</t>
  </si>
  <si>
    <t>Okno plastové jednokrídlové O, izolačné trojsklo, 1000x1200 mm - ozn.4</t>
  </si>
  <si>
    <t>-776846567</t>
  </si>
  <si>
    <t>611410091025</t>
  </si>
  <si>
    <t>Okno plastové jednokrídlové O, izolačné trojsklo, 1000x2000 mm - ozn.5</t>
  </si>
  <si>
    <t>-65108238</t>
  </si>
  <si>
    <t>129</t>
  </si>
  <si>
    <t>611410091026</t>
  </si>
  <si>
    <t>Okno plastové jednokrídlové pevné+S, izolačné trojsklo, 1000x2000 mm - ozn.6</t>
  </si>
  <si>
    <t>490073578</t>
  </si>
  <si>
    <t>766661112</t>
  </si>
  <si>
    <t>Montáž dverového krídla kompletiz.otváravého do oceľovej alebo fošňovej zárubne, jednokrídlové</t>
  </si>
  <si>
    <t>222</t>
  </si>
  <si>
    <t>131</t>
  </si>
  <si>
    <t>6116011100</t>
  </si>
  <si>
    <t>Dvere vnútorné hladké plné jednokrídlové 60x197 cm</t>
  </si>
  <si>
    <t>224</t>
  </si>
  <si>
    <t>6116017100</t>
  </si>
  <si>
    <t>Dvere vnútorné hladké plné jednokrídlové 80x197 cm</t>
  </si>
  <si>
    <t>226</t>
  </si>
  <si>
    <t>133</t>
  </si>
  <si>
    <t>6116020100</t>
  </si>
  <si>
    <t>Dvere vnútorné hladké plné jednokrídlové 90x197 cm</t>
  </si>
  <si>
    <t>228</t>
  </si>
  <si>
    <t>766661422</t>
  </si>
  <si>
    <t>Montáž dverných krídiel kompletiz. protipožiarnych jednokrídlových, šírky nad 800 mm bez priezoru</t>
  </si>
  <si>
    <t>230</t>
  </si>
  <si>
    <t>135</t>
  </si>
  <si>
    <t>6116301900</t>
  </si>
  <si>
    <t>Dvere vnútorné dub 600/1970 ,ľavé,  PO  EI -C45D1</t>
  </si>
  <si>
    <t>232</t>
  </si>
  <si>
    <t>6116301901</t>
  </si>
  <si>
    <t>Dvere vnútorné dub 900/1970 ,ľavé,   PO EI -C30</t>
  </si>
  <si>
    <t>234</t>
  </si>
  <si>
    <t>137</t>
  </si>
  <si>
    <t>766661432</t>
  </si>
  <si>
    <t>Montáž dverového krídla kompletiz.otváravého protipožiarneho, dvojkrídlové 1200x1970 mm</t>
  </si>
  <si>
    <t>236</t>
  </si>
  <si>
    <t>6116301902</t>
  </si>
  <si>
    <t>Dvere vnútorné dub ,2-kr , 1200/1970 pravé,   PO EI -C30</t>
  </si>
  <si>
    <t>238</t>
  </si>
  <si>
    <t>139</t>
  </si>
  <si>
    <t>5499502000</t>
  </si>
  <si>
    <t>Štítky a kľučky</t>
  </si>
  <si>
    <t>240</t>
  </si>
  <si>
    <t>5499502001</t>
  </si>
  <si>
    <t>Samozatvárač s vložkou</t>
  </si>
  <si>
    <t>242</t>
  </si>
  <si>
    <t>141</t>
  </si>
  <si>
    <t>766694141.S</t>
  </si>
  <si>
    <t>Montáž parapetnej dosky plastovej šírky do 300 mm, dĺžky do 1000 mm</t>
  </si>
  <si>
    <t>1225867446</t>
  </si>
  <si>
    <t>611560000100.S</t>
  </si>
  <si>
    <t>Parapetná doska plastová, šírka 150 mm, komôrková vnútorná</t>
  </si>
  <si>
    <t>-1524547982</t>
  </si>
  <si>
    <t>143</t>
  </si>
  <si>
    <t>611560000801</t>
  </si>
  <si>
    <t>Plastové krytky k vnútorným parapetom plastovým, pár, vo farbe biela</t>
  </si>
  <si>
    <t>-1225200785</t>
  </si>
  <si>
    <t>998766202</t>
  </si>
  <si>
    <t>Presun hmot pre konštrukcie stolárske v objektoch výšky nad 6 do 12 m</t>
  </si>
  <si>
    <t>244</t>
  </si>
  <si>
    <t>767</t>
  </si>
  <si>
    <t>Konštrukcie doplnkové kovové</t>
  </si>
  <si>
    <t>145</t>
  </si>
  <si>
    <t>76705</t>
  </si>
  <si>
    <t>Montáž hliníkových protipožiarnych dveri</t>
  </si>
  <si>
    <t>270</t>
  </si>
  <si>
    <t>61120</t>
  </si>
  <si>
    <t>Hliníkové dvere von otváravé 2-kr  1600*2400 PO EI-45D1</t>
  </si>
  <si>
    <t>kpl</t>
  </si>
  <si>
    <t>272</t>
  </si>
  <si>
    <t>147</t>
  </si>
  <si>
    <t>61121</t>
  </si>
  <si>
    <t>Hliníkové dvere von otváravé 2-kr  1600*2400 PO WI-45D1</t>
  </si>
  <si>
    <t>274</t>
  </si>
  <si>
    <t>76704</t>
  </si>
  <si>
    <t>Montáž plastových výsuvných okien 1500/1000</t>
  </si>
  <si>
    <t>276</t>
  </si>
  <si>
    <t>149</t>
  </si>
  <si>
    <t>61130</t>
  </si>
  <si>
    <t>Okno posuvné vertikálne 1500/1000</t>
  </si>
  <si>
    <t>278</t>
  </si>
  <si>
    <t>76703</t>
  </si>
  <si>
    <t>Montáž kabinky WC 1550/950/2020,kotvenie do muriva ,na nožičkách 150mm</t>
  </si>
  <si>
    <t>280</t>
  </si>
  <si>
    <t>151</t>
  </si>
  <si>
    <t>5548300100,</t>
  </si>
  <si>
    <t>Dodávka WC kabína  1550/950/2020</t>
  </si>
  <si>
    <t>282</t>
  </si>
  <si>
    <t>767642205.S</t>
  </si>
  <si>
    <t>Montáž dverí vchodových hliníkových s hydroizolačnými páskami (exteriérová a interiérová)</t>
  </si>
  <si>
    <t>-1844208421</t>
  </si>
  <si>
    <t>153</t>
  </si>
  <si>
    <t>-1145175883</t>
  </si>
  <si>
    <t>1696382665</t>
  </si>
  <si>
    <t>155</t>
  </si>
  <si>
    <t>553410097091</t>
  </si>
  <si>
    <t>Hliníková zostava z ôsmich pevných polí a 2x2KR dverí, 5000x3000 mm, šedá antracit - ozn. 7</t>
  </si>
  <si>
    <t>-1211224890</t>
  </si>
  <si>
    <t>553410097092</t>
  </si>
  <si>
    <t>Hliníková vstupné dvere 2KR so svetlíkom, 2500x3500 mm, šedá antracit - ozn. 11</t>
  </si>
  <si>
    <t>-1986435437</t>
  </si>
  <si>
    <t>157</t>
  </si>
  <si>
    <t>553410097093</t>
  </si>
  <si>
    <t>Hliníková vstupné dvere 2KR, 1300x2200 mm, šedá antracit - ozn. 9</t>
  </si>
  <si>
    <t>-492669078</t>
  </si>
  <si>
    <t>553410097094</t>
  </si>
  <si>
    <t>Hliníková vstupné dvere 1KR, 1000x2200 mm, šedá antracit - ozn. 10</t>
  </si>
  <si>
    <t>1454064908</t>
  </si>
  <si>
    <t>159</t>
  </si>
  <si>
    <t>553410097095</t>
  </si>
  <si>
    <t>Hliníková vstupné dvere 2KR, 1600x2200 mm, presklené, šedá antracit</t>
  </si>
  <si>
    <t>1846985912</t>
  </si>
  <si>
    <t>553410097096</t>
  </si>
  <si>
    <t>Hliníková vstupné dvere 2KR, 1500x2200 mm, presklené, šedá antracit</t>
  </si>
  <si>
    <t>-1002480998</t>
  </si>
  <si>
    <t>161</t>
  </si>
  <si>
    <t>767833100</t>
  </si>
  <si>
    <t>Montáž požiarnych rebríkov s ochrannými košmi</t>
  </si>
  <si>
    <t>284</t>
  </si>
  <si>
    <t>55301008</t>
  </si>
  <si>
    <t>Požiarny rebrík s ochranným košom + odpočívadlo + uzamykanie + výstup - 10,35 m</t>
  </si>
  <si>
    <t>290</t>
  </si>
  <si>
    <t>163</t>
  </si>
  <si>
    <t>55301009</t>
  </si>
  <si>
    <t>Požiarny rebrík s ochranným košom + výstup-5,5m</t>
  </si>
  <si>
    <t>292</t>
  </si>
  <si>
    <t>5539601</t>
  </si>
  <si>
    <t>Doprava požiarnych rebríkov</t>
  </si>
  <si>
    <t>294</t>
  </si>
  <si>
    <t>165</t>
  </si>
  <si>
    <t>5539602</t>
  </si>
  <si>
    <t>Zameranie + projekt technickej realizácie</t>
  </si>
  <si>
    <t>-1448887477</t>
  </si>
  <si>
    <t>5539603</t>
  </si>
  <si>
    <t>Prenájom pomocných mechanizmov</t>
  </si>
  <si>
    <t>1081483343</t>
  </si>
  <si>
    <t>167</t>
  </si>
  <si>
    <t>998767202</t>
  </si>
  <si>
    <t>Presun hmôt pre kovové stavebné doplnkové konštrukcie v objektoch výšky nad 6 do 12 m</t>
  </si>
  <si>
    <t>296</t>
  </si>
  <si>
    <t>767a</t>
  </si>
  <si>
    <t>Zabudované športové vybavenie</t>
  </si>
  <si>
    <t>767a01</t>
  </si>
  <si>
    <t>Zabudované rebriny v hale, tréningovej hale a rozcvičovni o rozmere 100x220 cm ,vrátane kotviaceho materiálu a montáže.</t>
  </si>
  <si>
    <t>298</t>
  </si>
  <si>
    <t>169</t>
  </si>
  <si>
    <t>767a02</t>
  </si>
  <si>
    <t>Zrkadlá rozmeru 50 x 120 cm pod rebriny</t>
  </si>
  <si>
    <t>300</t>
  </si>
  <si>
    <t>767a03</t>
  </si>
  <si>
    <t>Kovové konštrukcie sklápacie na zavesenie boxerských vriec a aj na iné športové ,osadené na pevno medzi rebriny.</t>
  </si>
  <si>
    <t>302</t>
  </si>
  <si>
    <t>171</t>
  </si>
  <si>
    <t>767a04</t>
  </si>
  <si>
    <t>Teleskopické tribúny s drevenými lavicami pre 250 divákov: 7-radová teleskopická tribúna , dĺžka 5,5 m</t>
  </si>
  <si>
    <t>modul</t>
  </si>
  <si>
    <t>304</t>
  </si>
  <si>
    <t>767a05</t>
  </si>
  <si>
    <t>Podsvietený 3D  nápis Olympia  7200x750x130 mm s s montážou</t>
  </si>
  <si>
    <t>306</t>
  </si>
  <si>
    <t>173</t>
  </si>
  <si>
    <t>767a06</t>
  </si>
  <si>
    <t>Kruhové svetelné piktogramy na fasádu   2950x2950x200 mm  s montážou</t>
  </si>
  <si>
    <t>308</t>
  </si>
  <si>
    <t>767a07</t>
  </si>
  <si>
    <t>Ochranný záves v m.č. 1.15 - Športová hala a m.č. 1.16 - Tréningová hala</t>
  </si>
  <si>
    <t>267938351</t>
  </si>
  <si>
    <t>175</t>
  </si>
  <si>
    <t>767a08</t>
  </si>
  <si>
    <t>Sklápacia deliaca stena 8100x6500 mm medzi m.č. 1.15 - Športová hala a m.č. 1.16 - Tréningová hala</t>
  </si>
  <si>
    <t>1985749908</t>
  </si>
  <si>
    <t>767a09</t>
  </si>
  <si>
    <t>Zabudované skrine v m.č. 1.15 - Športová hala</t>
  </si>
  <si>
    <t>1891842353</t>
  </si>
  <si>
    <t>771</t>
  </si>
  <si>
    <t>Podlahy z dlaždíc</t>
  </si>
  <si>
    <t>177</t>
  </si>
  <si>
    <t>771445019</t>
  </si>
  <si>
    <t>Montáž soklíkov z obkladačiek hutných, keramických do tmelu,rovné 300x150 mm,výška 150 mm</t>
  </si>
  <si>
    <t>310</t>
  </si>
  <si>
    <t>178</t>
  </si>
  <si>
    <t>771575208</t>
  </si>
  <si>
    <t>Montáž podláh z dlaždíc keram. ukladanie do tmelu bez povrchovej úpravy alebo glaz., reliéf. 300x300 mm</t>
  </si>
  <si>
    <t>312</t>
  </si>
  <si>
    <t>179</t>
  </si>
  <si>
    <t>5976412400</t>
  </si>
  <si>
    <t>Dlaždice keramické s hladkým povrchom líca úprava 1 A 300x300x10 2 Ia</t>
  </si>
  <si>
    <t>314</t>
  </si>
  <si>
    <t>180</t>
  </si>
  <si>
    <t>998771203</t>
  </si>
  <si>
    <t>Presun hmôt pre podlahy z dlaždíc v objektoch výšky nad 12 do 24 m</t>
  </si>
  <si>
    <t>316</t>
  </si>
  <si>
    <t>774a</t>
  </si>
  <si>
    <t>Športové podlahy - hala,tréningová hala,rozčvičovňa</t>
  </si>
  <si>
    <t>181</t>
  </si>
  <si>
    <t>774a01</t>
  </si>
  <si>
    <t>Montáž a dodávka - parozábrana z PE fólie - cena v pol. č. 774a06</t>
  </si>
  <si>
    <t>318</t>
  </si>
  <si>
    <t>774a02</t>
  </si>
  <si>
    <t>Montáž a dodávka - podložky z preglejky hr.10 mm,rozmer 50/50 mm - cena v pol. č. 774a06</t>
  </si>
  <si>
    <t>320</t>
  </si>
  <si>
    <t>183</t>
  </si>
  <si>
    <t>774a03</t>
  </si>
  <si>
    <t>Montáž a dodávka - rošt z hranolov - preglejka lepená hr.21 mm,š.50 mm v spone 312,5mm (1.rad) - cena v pol. č. 774a06</t>
  </si>
  <si>
    <t>322</t>
  </si>
  <si>
    <t>774a04</t>
  </si>
  <si>
    <t>Montáž a dodávka - pružná podložka hr. 24mm (DIN element) - cena v pol. č. 774a06</t>
  </si>
  <si>
    <t>324</t>
  </si>
  <si>
    <t>185</t>
  </si>
  <si>
    <t>774a05</t>
  </si>
  <si>
    <t>Montáž a dodávka - rošt z hranolov - preglejka lepená hr.21 mm,š.50 mm v spone 312,5mm (2.rad) - cena v pol. č. 774a06</t>
  </si>
  <si>
    <t>326</t>
  </si>
  <si>
    <t>774a06</t>
  </si>
  <si>
    <t>Montáž a dodávka - odpruženého roštu</t>
  </si>
  <si>
    <t>328</t>
  </si>
  <si>
    <t>187</t>
  </si>
  <si>
    <t>774a07</t>
  </si>
  <si>
    <t>Montáž a dodávka - soklovej lišty s odvetrávaním</t>
  </si>
  <si>
    <t>330</t>
  </si>
  <si>
    <t>774a08</t>
  </si>
  <si>
    <t>Spojovací materiál</t>
  </si>
  <si>
    <t>332</t>
  </si>
  <si>
    <t>189</t>
  </si>
  <si>
    <t>774a09</t>
  </si>
  <si>
    <t>Náklady spojené s umiestnením staveniska</t>
  </si>
  <si>
    <t>334</t>
  </si>
  <si>
    <t>764a10</t>
  </si>
  <si>
    <t>Povrchová podlahová vrstva pre profesionálny šport - hala (montáž,dodávka a doprava)</t>
  </si>
  <si>
    <t>336</t>
  </si>
  <si>
    <t>191</t>
  </si>
  <si>
    <t>764a11</t>
  </si>
  <si>
    <t>Povrchová podlahová vrstva pre profesionálny šport - rozcvičovňa  (montáž,dodávka a doprava)</t>
  </si>
  <si>
    <t>338</t>
  </si>
  <si>
    <t>764a13</t>
  </si>
  <si>
    <t>Povrchová podlahová vrstva pre profesionálny šport - tréningová hala   (montáž,dodávka a doprava)</t>
  </si>
  <si>
    <t>340</t>
  </si>
  <si>
    <t>776</t>
  </si>
  <si>
    <t>Podlahy povlakové</t>
  </si>
  <si>
    <t>7761</t>
  </si>
  <si>
    <t xml:space="preserve">Príprava podkladu pod povlakové podláhy a stenové krytiny </t>
  </si>
  <si>
    <t>193</t>
  </si>
  <si>
    <t>Prebrúsenie a vysatie  podkladového betonu</t>
  </si>
  <si>
    <t>342</t>
  </si>
  <si>
    <t>Penetrácia</t>
  </si>
  <si>
    <t>344</t>
  </si>
  <si>
    <t>195</t>
  </si>
  <si>
    <t>D+M nivelácia samonivelačnou stierkou 5 mm, 25 Mpa</t>
  </si>
  <si>
    <t>346</t>
  </si>
  <si>
    <t>196</t>
  </si>
  <si>
    <t>Príprava podkladu pod povlakové podlahy na schody -ručné vystierkovanie</t>
  </si>
  <si>
    <t>348</t>
  </si>
  <si>
    <t>197</t>
  </si>
  <si>
    <t>4c</t>
  </si>
  <si>
    <t>D+M PVC podlahovej krytiny pre schody</t>
  </si>
  <si>
    <t>-1039620635</t>
  </si>
  <si>
    <t>Prebrúsenie a vysatie  nivelácie pred pokládkou PVC</t>
  </si>
  <si>
    <t>350</t>
  </si>
  <si>
    <t>199</t>
  </si>
  <si>
    <t>Prebrúsenie stien</t>
  </si>
  <si>
    <t>352</t>
  </si>
  <si>
    <t>Penetrácia stien</t>
  </si>
  <si>
    <t>354</t>
  </si>
  <si>
    <t>7762</t>
  </si>
  <si>
    <t xml:space="preserve">Pokládka povlakových podláh / čistú výmeru je potrebné navýšiť o 10 % na soklíky / </t>
  </si>
  <si>
    <t>201</t>
  </si>
  <si>
    <t>0a</t>
  </si>
  <si>
    <t>Povlakové podlahy s vyťahovanými soklíkmi na 80 mm, povlak lepený na disp. lepidlo, soklík na kontaktné lepidlo - fabion + realizácia vyťahovaného sokla</t>
  </si>
  <si>
    <t>356</t>
  </si>
  <si>
    <t>202</t>
  </si>
  <si>
    <t>1a</t>
  </si>
  <si>
    <t>D+M PVC Tarkett homogén 2 mm Granit</t>
  </si>
  <si>
    <t>358</t>
  </si>
  <si>
    <t>203</t>
  </si>
  <si>
    <t>2a</t>
  </si>
  <si>
    <t>D+M PVC Tarkett homogén 2 mm Granit Safe T protišmyk do mokrých hygienických priestorov</t>
  </si>
  <si>
    <t>360</t>
  </si>
  <si>
    <t>204</t>
  </si>
  <si>
    <t>3a</t>
  </si>
  <si>
    <t>D+M odpadová gulička PURUS s mriežkou - plast/ systémové riešenie Tarkett so zapracovaním PVC / 50/75 so spodným resp. bočným výtokom</t>
  </si>
  <si>
    <t>362</t>
  </si>
  <si>
    <t>205</t>
  </si>
  <si>
    <t>4a</t>
  </si>
  <si>
    <t>D+M PVC Tarkett homogén 2 mm Granit na schody / lepené na kontaktné lepidlo /</t>
  </si>
  <si>
    <t>364</t>
  </si>
  <si>
    <t>206</t>
  </si>
  <si>
    <t>5a</t>
  </si>
  <si>
    <t>D+M schodisková Al hrana s PVC protišmykovou hranou</t>
  </si>
  <si>
    <t>366</t>
  </si>
  <si>
    <t>7763</t>
  </si>
  <si>
    <t xml:space="preserve">Pokládka povlakových stenových krytín </t>
  </si>
  <si>
    <t>207</t>
  </si>
  <si>
    <t>0b</t>
  </si>
  <si>
    <t>Povlakové stenové heterogenné PVC krytiny hr.1,5 mm,v-2,2 m,  povlak lepený na špeciálne disp. lepidlo, vonkajšie hrany: PVC biela lišta 15x15 mm</t>
  </si>
  <si>
    <t>368</t>
  </si>
  <si>
    <t>208</t>
  </si>
  <si>
    <t>1b</t>
  </si>
  <si>
    <t>D+M PVC Tarkett heterogen Wallgard odtieň 854</t>
  </si>
  <si>
    <t>370</t>
  </si>
  <si>
    <t>7764</t>
  </si>
  <si>
    <t xml:space="preserve">Športová podlaha </t>
  </si>
  <si>
    <t>209</t>
  </si>
  <si>
    <t>1c</t>
  </si>
  <si>
    <t>D+M PVC Tarkett Omnisport 7,5 mm  skladba podlahy podľa popisu</t>
  </si>
  <si>
    <t>372</t>
  </si>
  <si>
    <t>210</t>
  </si>
  <si>
    <t>2c</t>
  </si>
  <si>
    <t>Čiarovanie PUR farbami</t>
  </si>
  <si>
    <t>374</t>
  </si>
  <si>
    <t>783</t>
  </si>
  <si>
    <t>Dokončovacie práce - nátery</t>
  </si>
  <si>
    <t>211</t>
  </si>
  <si>
    <t>783225100</t>
  </si>
  <si>
    <t>Nátery kov.stav.doplnk.konštr. syntetické farby šedej na vzduchu schnúce dvojnás. 1x s emailov.</t>
  </si>
  <si>
    <t>376</t>
  </si>
  <si>
    <t>784</t>
  </si>
  <si>
    <t>Dokončovacie práce - maľby</t>
  </si>
  <si>
    <t>784452471</t>
  </si>
  <si>
    <t>Maľby z maliarskych zmesí tekutých Primalex dvoj- a viacfarebné s bielym stropom dvojnás. do 3, 80 m</t>
  </si>
  <si>
    <t>378</t>
  </si>
  <si>
    <t>Práce a dodávky M</t>
  </si>
  <si>
    <t>43-M</t>
  </si>
  <si>
    <t>Montáž oceľových konštrukcií</t>
  </si>
  <si>
    <t>213</t>
  </si>
  <si>
    <t>43001</t>
  </si>
  <si>
    <t>Montáž ocelovej konštrukcie objektu haly</t>
  </si>
  <si>
    <t>464</t>
  </si>
  <si>
    <t>42401</t>
  </si>
  <si>
    <t>IF vnútorné nosné rámy        hmotnosť 92,953,0 kg</t>
  </si>
  <si>
    <t>256</t>
  </si>
  <si>
    <t>466</t>
  </si>
  <si>
    <t>215</t>
  </si>
  <si>
    <t>42402</t>
  </si>
  <si>
    <t>Zavetrovanie        hmotnosť 2,228,0 kg</t>
  </si>
  <si>
    <t>468</t>
  </si>
  <si>
    <t>42403</t>
  </si>
  <si>
    <t>Strešné väznice a skrutky      hmotnosť 6800,0 kg</t>
  </si>
  <si>
    <t>470</t>
  </si>
  <si>
    <t>217</t>
  </si>
  <si>
    <t>42404</t>
  </si>
  <si>
    <t>Koľajnice,klipy,profily a skrutky (len pre DSR)      hmotnosť 3612,0 kg</t>
  </si>
  <si>
    <t>472</t>
  </si>
  <si>
    <t>42405</t>
  </si>
  <si>
    <t>Strešné panely ASTRON,LMR 600     hmotnosť 50229,0 kg</t>
  </si>
  <si>
    <t>474</t>
  </si>
  <si>
    <t>219</t>
  </si>
  <si>
    <t>42405Op</t>
  </si>
  <si>
    <t>Úprava strešnej krytiny z falcovanej LMR 600 na trapézový plech</t>
  </si>
  <si>
    <t>336175054</t>
  </si>
  <si>
    <t>42406</t>
  </si>
  <si>
    <t>Strešné olištovanie,spojovací a tesniaci materiál     hmotnosť 2125,0 kg</t>
  </si>
  <si>
    <t>476</t>
  </si>
  <si>
    <t>221</t>
  </si>
  <si>
    <t>42407</t>
  </si>
  <si>
    <t>Stenové paždíky    hmotnosť 6856,0 kg</t>
  </si>
  <si>
    <t>478</t>
  </si>
  <si>
    <t>42408</t>
  </si>
  <si>
    <t>Stenové  olištovanie,spojovací a tesniaci materiál     hmotnosť 791,0 kg</t>
  </si>
  <si>
    <t>480</t>
  </si>
  <si>
    <t>223</t>
  </si>
  <si>
    <t>42409</t>
  </si>
  <si>
    <t>Žľaby a zvody       hmotnosť 928,0 kg</t>
  </si>
  <si>
    <t>482</t>
  </si>
  <si>
    <t>42410</t>
  </si>
  <si>
    <t>Markíza      hmotnosť 858,0 kg</t>
  </si>
  <si>
    <t>484</t>
  </si>
  <si>
    <t>225</t>
  </si>
  <si>
    <t>424101</t>
  </si>
  <si>
    <t>2 ks oceľových schodísk, stupne, medzipodesty, plechové vaničky pripravené na betonáž, trubkové zábradlie, finálny lak</t>
  </si>
  <si>
    <t>-790597019</t>
  </si>
  <si>
    <t>42411</t>
  </si>
  <si>
    <t>Príslušenstvo    hmotnosť 5741,0 kg</t>
  </si>
  <si>
    <t>486</t>
  </si>
  <si>
    <t>227</t>
  </si>
  <si>
    <t>42412</t>
  </si>
  <si>
    <t>Izolácie       hmotnosť 4830,0 kg</t>
  </si>
  <si>
    <t>488</t>
  </si>
  <si>
    <t>42413</t>
  </si>
  <si>
    <t>Neštandardné strešné panely, Cofra,mezzanine      hmotnosť 6731,0 kg</t>
  </si>
  <si>
    <t>490</t>
  </si>
  <si>
    <t>229</t>
  </si>
  <si>
    <t>42414</t>
  </si>
  <si>
    <t>Neštandardné stenové panely, MW      hmotnosť 53745,0 kg</t>
  </si>
  <si>
    <t>492</t>
  </si>
  <si>
    <t>42414Op</t>
  </si>
  <si>
    <t>Doplnenie vnútornej priečky z minerálnych panelov MW 100mm EI 60</t>
  </si>
  <si>
    <t>-1916579204</t>
  </si>
  <si>
    <t>231</t>
  </si>
  <si>
    <t>42415</t>
  </si>
  <si>
    <t>Doprava</t>
  </si>
  <si>
    <t>494</t>
  </si>
  <si>
    <t>EL - Elektroinštalácia</t>
  </si>
  <si>
    <t>Úroveň 3:</t>
  </si>
  <si>
    <t>EL1 - Elektroinštalácia</t>
  </si>
  <si>
    <t xml:space="preserve">    21-M - Elektromontáže</t>
  </si>
  <si>
    <t xml:space="preserve">    OST - Ostatné</t>
  </si>
  <si>
    <t>21-M</t>
  </si>
  <si>
    <t>Elektromontáže</t>
  </si>
  <si>
    <t>Krabica prístrojová bez zapojenia (1901, KP 68, KZ 3)</t>
  </si>
  <si>
    <t>Krabica prístrojová rozvodná z PVC pod omietku KPR 68</t>
  </si>
  <si>
    <t>Ukončenie celoplastových káblov zmrašť. záklopkou alebo páskou do 4 x 10 mm2</t>
  </si>
  <si>
    <t>Ukončenie celoplastových káblov zmrašť. záklopkou alebo páskou do 5 x 4 mm2</t>
  </si>
  <si>
    <t>Spínač nástenný pre prostredie vonkajšie a mokré, vrátane zapojenia trojpólový 16 A -radenie 3</t>
  </si>
  <si>
    <t>Spínač stláčací nástenný, IP43, 400V/16A</t>
  </si>
  <si>
    <t>Spínač nástenný pre prostredie vonkajšie a mokré, vrátane zapojenia trojpólový 20 A -radenie 3</t>
  </si>
  <si>
    <t>Spínač stláčací nástenný, IP55, 400V/20A</t>
  </si>
  <si>
    <t>Spínač polozapustený a zapustený vrátane zapojenia jednopólový - radenie 1</t>
  </si>
  <si>
    <t>Spínač Valena Life polozapustený, radenie 1,1So</t>
  </si>
  <si>
    <t>Rámček 1-násobný</t>
  </si>
  <si>
    <t>Spínač polozapustený a zapustený vrátane zapojenia sériový - radenie 5</t>
  </si>
  <si>
    <t>Spínač Valena Life sériový polozapustený a zapustený, radenie č.5, biely, LEGRAND</t>
  </si>
  <si>
    <t>Rámček 2-násobný vodorovný</t>
  </si>
  <si>
    <t>Rámček 3-násobný vodorovný</t>
  </si>
  <si>
    <t>Rámček 4-násobný vodorovný</t>
  </si>
  <si>
    <t>Spínač polozapustený a zapustený vrátane zapojenia stried.prep.- radenie 6</t>
  </si>
  <si>
    <t>Prepínač Valena Life striedavý polozapustený a zapustený, radenie č.6, biely, LEGRAND</t>
  </si>
  <si>
    <t>Jednopólové tlačítko - radenie 1/0, polozapustené a zapustené, vrátane zapojenia</t>
  </si>
  <si>
    <t>Spínač špeciálny vrátane zapojenia, ovládanie ventilátora</t>
  </si>
  <si>
    <t>Spínače snímač pohybu do stropu</t>
  </si>
  <si>
    <t>Pohybový snímač alebo čidlo pre ovládanie osvetlenia</t>
  </si>
  <si>
    <t>Prepínač vačkový v Al kryte IP 54 s poistkami vrátane zapojenia S 25 JI</t>
  </si>
  <si>
    <t>SLZ 01Y - Napájací zdroj 230V AC/24V DC</t>
  </si>
  <si>
    <t>Vačkový spínač 1-pólový 16A "0-1" zapuzdrený IP65 CS 16 90 PN (ETI)</t>
  </si>
  <si>
    <t>Domová zásuvka polozapustená alebo zapustená 250 V / 16A, vrátane zapojenia 2P + PE</t>
  </si>
  <si>
    <t>Zásuvka Valena Life jednonásobná, radenie 2P+T, s detskou ochranou, biela, LEGRAND</t>
  </si>
  <si>
    <t>Domová zásuvka polozapustená alebo zapustená, 10/16 A 250 V 2P + Z 2 x zapojenie</t>
  </si>
  <si>
    <t>Zásuvka na povrchovú montáž IP 44, 250V / 16A, vrátane zapojenia 2P + PE</t>
  </si>
  <si>
    <t>Zásuvka jednonásobná na povrch, radenie 2P+PE, IP 44</t>
  </si>
  <si>
    <t>Priemyslová zásuvka nástenná CEE 400 V / 32 A vrátane zapojenia, IZN 3243, 3P + PE, IZN 3253, 3P + N + PE</t>
  </si>
  <si>
    <t>Zásuvka nástenná priemyslová IZN 3253, 3P + N + PE, IP 44 - 400V, 32A</t>
  </si>
  <si>
    <t>Zvodiče prepätia typ 1 (triedy B), 1pól</t>
  </si>
  <si>
    <t>Zvodič bleskových prúdov SJB-50E-1-MZS, typ 1, 50 kA, AC 264 V, so signalizáciou, iskrisko</t>
  </si>
  <si>
    <t>Ovládač pomocných obvodov v Al skrini vrátane zapojenia jednotlačidlový</t>
  </si>
  <si>
    <t>Bezpečnostné tlačítko + kladivko IP55</t>
  </si>
  <si>
    <t>Skrinka Osmoz na vybavenie, montáž na povrch pre ovládacie a signalizačné prístroje M22</t>
  </si>
  <si>
    <t>Krabica na vybavenie pre montáž na povrch 2 otvory, pre ovládacie a signalizačné prístroje</t>
  </si>
  <si>
    <t>Dvojtlačítko IP44</t>
  </si>
  <si>
    <t>Montáž oceľoplechovej rozvodnice do váhy 20 kg</t>
  </si>
  <si>
    <t>Zásuvková rozvodnica ROS 3200 istená IP 44 - 2x32A/4P/400V+2x250V+ističe</t>
  </si>
  <si>
    <t>Montáž oceľoplechovej rozvodnice do váhy 50 kg</t>
  </si>
  <si>
    <t>Rozvádzač RACK</t>
  </si>
  <si>
    <t>Rozvádzač kotolne</t>
  </si>
  <si>
    <t>Montáž oceľoplechovej rozvodnice do váhy 200 kg</t>
  </si>
  <si>
    <t>Rozvádzač hlavný</t>
  </si>
  <si>
    <t>Ekvipotenciálna svorkovnica EPS 2 v krabici KO 125 E</t>
  </si>
  <si>
    <t>Krabica odbočná z PVC s viečkom pod omietku KO 125 E</t>
  </si>
  <si>
    <t>Svorkovnica ekvipotencionálna EPS 2, z PP</t>
  </si>
  <si>
    <t>Svorka na potrubie Bernard vrátane pásika Cu</t>
  </si>
  <si>
    <t>Svorka uzemňovacia Bernard ZSA 16</t>
  </si>
  <si>
    <t>Páska CU, bleskozvodný a uzemňovací materiál, dĺžka 0,5 m</t>
  </si>
  <si>
    <t>Montáž motorického spotrebiča, ventilátora do 1.5 kW, bez zapojenia</t>
  </si>
  <si>
    <t>Montáž tlačidlového zvonkového tabla do steny TZN 1 (9 tlačidiel, elektrický vrátnik)</t>
  </si>
  <si>
    <t>Montáž rozvadzača 19", komplet s príslušenstvom</t>
  </si>
  <si>
    <t>Rozvádzač RACK 2</t>
  </si>
  <si>
    <t>Meranie certifikácie cat.6, vystavenie protokolu</t>
  </si>
  <si>
    <t>Montáž a inštalácia zásuvky Cat6 STP 2x RJ45</t>
  </si>
  <si>
    <t>Zásuvka dátová RJ45 Cat 6 FTP</t>
  </si>
  <si>
    <t>OST</t>
  </si>
  <si>
    <t>Ostatné</t>
  </si>
  <si>
    <t>Východisková revízia</t>
  </si>
  <si>
    <t>hod</t>
  </si>
  <si>
    <t>262144</t>
  </si>
  <si>
    <t>Dokumentácia skutočného vyhotovenia</t>
  </si>
  <si>
    <t>EL2 - Bleskozvod + Uzemnenie</t>
  </si>
  <si>
    <t>Uzemňovacie vedenie na povrchu FeZn drôt zvodový O 8-10</t>
  </si>
  <si>
    <t>Drôt bleskozvodový FeZn, d 10 mm, PVC</t>
  </si>
  <si>
    <t>Uzemňovacie vedenie v zemi FeZn do 120 mm2 vrátane izolácie spojov</t>
  </si>
  <si>
    <t>Pásovina uzemňovacia FeZn 30 x 4 mm</t>
  </si>
  <si>
    <t>Uzemňovacie vedenie v zemi FeZn vrátane izolácie spojov O 10 mm</t>
  </si>
  <si>
    <t>Drôt bleskozvodový FeZn, d 10 mm</t>
  </si>
  <si>
    <t>Krabica odbočná z PVC s viečkom pod omietku KO 125 E, šxvxh 150x150x77 mm, KOPOS</t>
  </si>
  <si>
    <t>Svorkovnica ekvipotencionálna z PP biela EPS 2 XX, šxvxh 126x50x60 mm, KOPOS</t>
  </si>
  <si>
    <t>Podpery vedenia FeZn na plechové strechy PV23, PV24</t>
  </si>
  <si>
    <t>Podpera vedenia FeZn na plechové strechy označenie PV 23</t>
  </si>
  <si>
    <t>Tesniaci set</t>
  </si>
  <si>
    <t>Podpera vedenia FeZn na plechové strechy označenie PV 24</t>
  </si>
  <si>
    <t>Podpery vedenia FeZn PV17 na zateplené fasády</t>
  </si>
  <si>
    <t>Hmoždinka 12x160 rámová KPR</t>
  </si>
  <si>
    <t>Podpera vedenia FeZn na zateplené fasády označenie PV 17-1</t>
  </si>
  <si>
    <t>Zachytávacia tyč FeZn s vrutom do dreva JD 10, JD 15, JD 20</t>
  </si>
  <si>
    <t>Tyč zachytávacia FeZn s vrutom do dreva označenie JD 20</t>
  </si>
  <si>
    <t>Zachytávacia tyč FeZn bez osadenia JP 10, JP 15, JP 20</t>
  </si>
  <si>
    <t>Tyč zachytávacia FeZn na upevnenie do muriva označenie JP 20</t>
  </si>
  <si>
    <t>Zachytávacia tyč FeZn s osadením JP 30</t>
  </si>
  <si>
    <t>Tyč zachytávacia FeZn na upevnenie do muriva označenie JP 30, d 18 mm</t>
  </si>
  <si>
    <t>Tyč zachytávacia FeZn na upevnenie do muriva označenie JP 30, d 25 mm</t>
  </si>
  <si>
    <t>Svorka FeZn k zachytávacej, uzemňovacej tyči SJ</t>
  </si>
  <si>
    <t>Svorka FeZn k uzemňovacej tyči označenie SJ 01</t>
  </si>
  <si>
    <t>Svorka FeZn krížová SK a diagonálna krížová DKS</t>
  </si>
  <si>
    <t>Svorka FeZn krížová označenie SK</t>
  </si>
  <si>
    <t>Svorka FeZn spojovacia SS</t>
  </si>
  <si>
    <t>Svorka FeZn spojovacia označenie SS 2 skrutky s príložkou</t>
  </si>
  <si>
    <t>Svorka FeZn na odkvapový žľab SO</t>
  </si>
  <si>
    <t>Svorka FeZn odkvapová označenie SO</t>
  </si>
  <si>
    <t>Svorka FeZn skúšobná SZ</t>
  </si>
  <si>
    <t>Svorka FeZn skúšobná označenie SZ</t>
  </si>
  <si>
    <t>Svorka FeZn univerzálna SU, SUA, SUB</t>
  </si>
  <si>
    <t>Svorka FeZn univerzálna označenie SU</t>
  </si>
  <si>
    <t>Svorka FeZn odbočovacia spojovacia SR 01, SR 02 (pásovina do 120 mm2)</t>
  </si>
  <si>
    <t>Svorka FeZn odbočovacia spojovacia označenie SR 02 (M8) s podložkou</t>
  </si>
  <si>
    <t>Svorka FeZn uzemňovacia SR03</t>
  </si>
  <si>
    <t>Svorka FeZn uzemňovacia označenie SR 03 A</t>
  </si>
  <si>
    <t>Uzemňovacie vedenie na povrchu AlMgSi drôt zvodový O 8- 10 mm</t>
  </si>
  <si>
    <t>Drôt bleskozvodový zliatina AlMgSi, d 8 mm, Al</t>
  </si>
  <si>
    <t>Drôt bleskozvodový izolovaný zliatina AlMgSi označenie O 8 Al PVC</t>
  </si>
  <si>
    <t>EL3 - Svietidlá</t>
  </si>
  <si>
    <t>Zapojenie svietidla IP20, stropného - nástenného LED</t>
  </si>
  <si>
    <t>Beghelli SpA 160322/A5 A17-10061CM-LGL TRON prism (36.0 W)</t>
  </si>
  <si>
    <t>Zapojenie svietidla IP54, stropného - nástenného LED</t>
  </si>
  <si>
    <t>Beghelli-Elplast A44-10160CM Lunako LED (24.0 W)</t>
  </si>
  <si>
    <t>Beghelli-Elplast A44-10140CM Lunako LED (18.0 W)</t>
  </si>
  <si>
    <t>Zapojenie svietidla IP20/40, 1 svetelný zdroj, závesného modulárneho, interierového LED</t>
  </si>
  <si>
    <t>Beghelli SpA 40004 BS100 LED REGOLABILE M1280 4K (44.0 W)</t>
  </si>
  <si>
    <t>99-0157 - lank. závěsy s transp kabelem 3x 0,75 mm^2 (120cm) - sada</t>
  </si>
  <si>
    <t>pár</t>
  </si>
  <si>
    <t>Zapojenie svietidla IP20/40, 2 svetelný zdroj, závesného modulárneho, interierového LED</t>
  </si>
  <si>
    <t>Beghelli SpA P236SD PLAFONE LED 2X36 SD 4000K (36.0 W)</t>
  </si>
  <si>
    <t>20081 Lankový závěs s přívodem 3x 0,75 mm^2 (120 cm)</t>
  </si>
  <si>
    <t>Zapojenie svietidla IP23, 1x svetelný zdroj, zabudovatelné so žiarovkou</t>
  </si>
  <si>
    <t>Beghelli SpA 71055 DWL LED 15W 4000K (15.0 W)</t>
  </si>
  <si>
    <t>Zapojenie svietidla IP23, 2x svetelný zdroj, zabudovatelné so žiarovkou</t>
  </si>
  <si>
    <t>Beghelli SpA D226SD DWL FARET LED 2X26 INC SD 4K (20.0 W)</t>
  </si>
  <si>
    <t>Zapojenie svietidla IP44, 1x svetelný zdroj, zabudovatelné so žiarovkou</t>
  </si>
  <si>
    <t>Beghelli SpA 71057 DWL LED 25W 4000K (25.0 W) zdroj FLC</t>
  </si>
  <si>
    <t>Zapojenie svietidla IP20, 1x svetelný zdroj, zabudovatelné s lineárnou žiarovkou</t>
  </si>
  <si>
    <t>Beghelli PRAEZISA 31036 Pluraluce S230 SYM3,5</t>
  </si>
  <si>
    <t>Zapojenie svietidla IP20, 2x svetelný zdroj, zabudovatelné s lineárnou žiarovkou</t>
  </si>
  <si>
    <t>Beghelli PRAEZISA 31037 Pluraluce S230</t>
  </si>
  <si>
    <t>Zapojenie svietidla IP54, 1x svetelný zdroj, zabudovatelné s lineárnou žiarovkou</t>
  </si>
  <si>
    <t>Beghelli PRAEZISA 31103 SignLED</t>
  </si>
  <si>
    <t>Zapojenie svietidla IP66, 1x svetelný zdroj, priemyselné nástenné s lineárnou žiarovkou</t>
  </si>
  <si>
    <t>Nástenné svítidlo s pohybovým senzorom</t>
  </si>
  <si>
    <t>Zapojenie svietidla IP65, 1x svetelný zdroj, priemyselné závesné s výbojkou</t>
  </si>
  <si>
    <t>Beghelli SpA H400SD RIF LED 400 DIFF SD 4000K (234 W)</t>
  </si>
  <si>
    <t>Zapojenie svietidla 1x svetelný zdroj, núdzového, LED - núdzový režim</t>
  </si>
  <si>
    <t>Beghelli FORMULA65 31124 + 19044 Signalizační tabulky</t>
  </si>
  <si>
    <t>Beghelli 31170 INFINITA RTI LGS230 LGS230 SE/SA L</t>
  </si>
  <si>
    <t>Zapojenie svietidla 1x svetelný zdroj, núdzového, podhľadového, LED - núdzový režim</t>
  </si>
  <si>
    <t>Beghelli PRAEZISA 31039 Pluraluce S230 ASYM</t>
  </si>
  <si>
    <t>Beghelli PRAEZISA 31038 Pluraluce S230 SYM3,5</t>
  </si>
  <si>
    <t>Montáž a zapojenie LED panelu 600x600 mm zaveseného</t>
  </si>
  <si>
    <t>Beghelli SpA 40101 L PAN 418 M600 U19 C90 ED 4K (36.0 W)</t>
  </si>
  <si>
    <t>Montáž + zapojenie CBS - Sicuro230</t>
  </si>
  <si>
    <t>CBS - Sicuro230</t>
  </si>
  <si>
    <t>Montáž riadenia osvetlenia</t>
  </si>
  <si>
    <t>Centrálna riadiaca jednotka WIFI</t>
  </si>
  <si>
    <t>Modul pre systém riadenia osvetlenia</t>
  </si>
  <si>
    <t>Vysielací modul</t>
  </si>
  <si>
    <t>Naprogramovanie systému riadenia osvetlenia</t>
  </si>
  <si>
    <t xml:space="preserve">EL4 - Vedenie </t>
  </si>
  <si>
    <t>Ochranné pospájanie v práčovniach, kúpeľniach, voľné uloženie CY 4-6 mm2</t>
  </si>
  <si>
    <t>Vodič medený H07V-U 6 mm2</t>
  </si>
  <si>
    <t>Kábel medený uložený pevne CYKY 450/750 V 3x1,5</t>
  </si>
  <si>
    <t>Kábel medený CYKY 3x1,5 mm2</t>
  </si>
  <si>
    <t>Kábel medený uložený pevne CYKY 450/750 V 3x2,5</t>
  </si>
  <si>
    <t>Kábel medený CYKY 3x2,5 mm2</t>
  </si>
  <si>
    <t>Kábel medený uložený pevne H07RN-F (CGSG) 450/750 V 3x2,5</t>
  </si>
  <si>
    <t>Kábel medený flexibilný gumený H07RN-F 3x2,5 mm2</t>
  </si>
  <si>
    <t>Kábel medený uložený pevne H07RN-F (CGSG) 450/750 V 3x4</t>
  </si>
  <si>
    <t>Kábel medený flexibilný gumený H07RN-F 3x4 mm2</t>
  </si>
  <si>
    <t>Vodič bezhalogénový, medený uložený pevne N2XH 0,6/1,0 kV 6</t>
  </si>
  <si>
    <t>Vodič medený bezhalogenový N2XH 6 mm2</t>
  </si>
  <si>
    <t>Kábel bezhalogénový, medený uložený pevne N2XH 0,6/1,0 kV 3x1,5</t>
  </si>
  <si>
    <t>Kábel medený bezhalogenový N2XH 3x1,5 mm2</t>
  </si>
  <si>
    <t>Kábel bezhalogénový, medený uložený pevne N2XH 0,6/1,0 kV 3x2,5</t>
  </si>
  <si>
    <t>Kábel medený bezhalogenový N2XH 3x2,5 mm2</t>
  </si>
  <si>
    <t>Kábel bezhalogénový, medený uložený pevne N2XH 0,6/1,0 kV 3x4</t>
  </si>
  <si>
    <t>Kábel medený bezhalogenový N2XH 3x4 mm2</t>
  </si>
  <si>
    <t>Kábel bezhalogénový, medený uložený pevne N2XH 0,6/1,0 kV 4x25</t>
  </si>
  <si>
    <t>Kábel medený bezhalogenový 1-CHKE-V 5x25 mm2</t>
  </si>
  <si>
    <t>Kábel bezhalogénový, medený uložený pevne N2XH 0,6/1,0 kV 5x1,5</t>
  </si>
  <si>
    <t>Kábel medený bezhalogenový N2XH 5x1,5 mm2</t>
  </si>
  <si>
    <t>Kábel bezhalogénový, medený uložený pevne N2XH 0,6/1,0 kV 5x2,5</t>
  </si>
  <si>
    <t>Kábel medený bezhalogenový N2XH 5x2,5 mm2</t>
  </si>
  <si>
    <t>Kábel bezhalogénový, medený uložený pevne 1-CHKE-V 0,6/1,0 kV 3x1,5</t>
  </si>
  <si>
    <t>J 3x1,5 mm2</t>
  </si>
  <si>
    <t>Kábel bezhalogénový, medený uložený pevne 1-CHKE-V 0,6/1,0 kV 5x1,5</t>
  </si>
  <si>
    <t>5x1,5 mm2</t>
  </si>
  <si>
    <t>Vodič bezhalogénový, medený uložený pevne NHXH-FE 180/E30 0,6/1,0 kV 6</t>
  </si>
  <si>
    <t>Vodič medený bezhalogenový PFS X 6 mm2 Z</t>
  </si>
  <si>
    <t>Vodič bezhalogénový, medený uložený pevne NHXH-FE 180/E30 0,6/1,0 kV 16</t>
  </si>
  <si>
    <t>Vodič medený bezhalogenový PFS X 16 mm2 ZZ</t>
  </si>
  <si>
    <t>Vodič bezhalogénový, medený uložený pevne NHXH-FE 180/E30 0,6/1,0 kV 25</t>
  </si>
  <si>
    <t>Vodič medený bezhalogenový PFS X 25 mm2 ZZ</t>
  </si>
  <si>
    <t>Kábel bezhalogénový, medený uložený pevne NHXH-FE 180/E30 0,6/1,0 kV 3x70+35</t>
  </si>
  <si>
    <t>Kábel medený bezhalogenový PRAFlaSafe X - J 3x70+35 mm2</t>
  </si>
  <si>
    <t>Kábel medený bezhalogenový PRAFLASAFE X-J 3x70+35 mm2</t>
  </si>
  <si>
    <t>Kábel bezhalogénový, medený uložený pevne NHXH-FE 180/E30 0,6/1,0 kV 4x50</t>
  </si>
  <si>
    <t>Kábel medený bezhalogenový PRAFLASAFE X-J 4x50 mm2</t>
  </si>
  <si>
    <t>Kábel bezhalogénový, medený uložený pevne NHXH-FE 180/E30 0,6/1,0 kV 12x1,5</t>
  </si>
  <si>
    <t>Kábel medený bezhalogenový 1-CXKH-V EFK PS90-R O 12x1,5 mm2</t>
  </si>
  <si>
    <t>Kábel bezhalogénový, medený uložený pevne NHXH-FE 180/E90 0,6/1,0 kV 3x1,5</t>
  </si>
  <si>
    <t>Kábel medený bezhalogenový PRAFLASAFE X-J 3x1,5 mm2</t>
  </si>
  <si>
    <t>Kábel bezhalogénový, medený uložený pevne NHXH-FE 180/E90 0,6/1,0 kV 3x2,5</t>
  </si>
  <si>
    <t>Kábel medený bezhalogenový PRAFLASAFE X-J 3x2,5 mm2</t>
  </si>
  <si>
    <t>Kábel bezhalogénový, medený uložený pevne NHXH-FE 180/E90 0,6/1,0 kV 3x4</t>
  </si>
  <si>
    <t>Kábel medený bezhalogenový PRAFLASAFE X-J 3x4 mm2</t>
  </si>
  <si>
    <t>Kábel bezhalogénový, medený uložený pevne NHXH-FE 180/E90 0,6/1,0 kV 5x4</t>
  </si>
  <si>
    <t>Kábel medený bezhalogenový NHXH FE180/E90 5x4 mm2</t>
  </si>
  <si>
    <t>Montáž dátového káblu kombinovaného UTP Cat5E+2x0.88mm uložený v omietke</t>
  </si>
  <si>
    <t>Kábel medený dátový STP Cat, 6A - 4x2xAWG23</t>
  </si>
  <si>
    <t>EPS - EPS</t>
  </si>
  <si>
    <t xml:space="preserve">    22-M - Montáže oznam. a zabezp. zariadení- EPS</t>
  </si>
  <si>
    <t xml:space="preserve">    I - Materiál - zariadenia </t>
  </si>
  <si>
    <t xml:space="preserve">    J - Montážny materiál </t>
  </si>
  <si>
    <t>22-M</t>
  </si>
  <si>
    <t>Montáže oznam. a zabezp. zariadení- EPS</t>
  </si>
  <si>
    <t>I</t>
  </si>
  <si>
    <t xml:space="preserve">Materiál - zariadenia </t>
  </si>
  <si>
    <t>SK1MX-5101V</t>
  </si>
  <si>
    <t>Ústredňa EPS Advanced, 1 slučka, 240 adries</t>
  </si>
  <si>
    <t>ST90</t>
  </si>
  <si>
    <t>Akumulátor ACEDIS 12V/8,5Ah, životnosť 5 rokov</t>
  </si>
  <si>
    <t>A1000</t>
  </si>
  <si>
    <t>Inteligentný optický hlásič s duálnym izolátorom</t>
  </si>
  <si>
    <t>A2000</t>
  </si>
  <si>
    <t>Multisenzorový intelig. hlásič Altair s izolátorom</t>
  </si>
  <si>
    <t>ALCP100</t>
  </si>
  <si>
    <t>Resetovateľné červené tlačidlo Altair s izolátorom</t>
  </si>
  <si>
    <t>LAB1000</t>
  </si>
  <si>
    <t>Pätica k hlásičom a majákom Altair,popisný štítok</t>
  </si>
  <si>
    <t>VMMC120</t>
  </si>
  <si>
    <t>V/V modul, 2 reléové výstupy, verzia mini</t>
  </si>
  <si>
    <t>UA-BOE-W-01</t>
  </si>
  <si>
    <t>Montážna krabica pre montáž V/V mini modulov, IP54</t>
  </si>
  <si>
    <t>WBW69</t>
  </si>
  <si>
    <t>Biely maják na stenu, biely záblesk, plytký, EN54</t>
  </si>
  <si>
    <t>WCW69</t>
  </si>
  <si>
    <t>Biela siréna s majákom na stenu, biely zábl., EN54</t>
  </si>
  <si>
    <t>CWS100-AV</t>
  </si>
  <si>
    <t>Červená siréna s majákom na stenu, IP65, EN54</t>
  </si>
  <si>
    <t>VMIC404</t>
  </si>
  <si>
    <t>4 vstupy, 4 reléové výstupy, na stenu, s krabicou</t>
  </si>
  <si>
    <t>VMIC602</t>
  </si>
  <si>
    <t>6 vstupov, 2 reléové výstupy, na stenu, s krabicou</t>
  </si>
  <si>
    <t>AE2010G-S</t>
  </si>
  <si>
    <t>Ústredňa nasávacieho systému, 2 zóny, trieda B/C</t>
  </si>
  <si>
    <t>THUB</t>
  </si>
  <si>
    <t>Modul pre vetvenie trubiek a montážna konzola</t>
  </si>
  <si>
    <t>IB 2010</t>
  </si>
  <si>
    <t>Reléový modul pre ústredne Aspect</t>
  </si>
  <si>
    <t>ABO-ALT-2Y</t>
  </si>
  <si>
    <t>Licencia pre aplikáciu na údržbu a servis, 2 roky</t>
  </si>
  <si>
    <t>PL 252-3 P</t>
  </si>
  <si>
    <t>Plastové potrubie šedé, 3m, balenie 13ks / 39m</t>
  </si>
  <si>
    <t>BE 252</t>
  </si>
  <si>
    <t>Plastové koleno pre potrubie 90°, šedé</t>
  </si>
  <si>
    <t>SK 252</t>
  </si>
  <si>
    <t>Spojka pre potrubie, šedá</t>
  </si>
  <si>
    <t>CL 250</t>
  </si>
  <si>
    <t>Príchytka pre trubku, šedá</t>
  </si>
  <si>
    <t>EP 250</t>
  </si>
  <si>
    <t>Koncovka trubky</t>
  </si>
  <si>
    <t>J</t>
  </si>
  <si>
    <t xml:space="preserve">Montážny materiál </t>
  </si>
  <si>
    <t>N2XH-O FE180/PS60 2x1,5 kábel, bezhalogénový, pož</t>
  </si>
  <si>
    <t>JE-H/ST/H FE180/PS60 1x2x0,8 kábel, bezhalogénový,</t>
  </si>
  <si>
    <t>JE-H/ST/H 1x2x0,8 B2ca - a1, d1, skábel, bezhalogéno</t>
  </si>
  <si>
    <t>JE-H/ST/H FE180/PS560 5x2x0,8 kábel, bezhalogénový</t>
  </si>
  <si>
    <t>JE-H/ST/H FE180/PS560 10x2x0,8 kábel, bezhalogéno</t>
  </si>
  <si>
    <t>Protipožiarna kovová káblová príchytka ks 3713 0,23</t>
  </si>
  <si>
    <t>Protipožiarna kovová kotva</t>
  </si>
  <si>
    <t>Požiarna prepojovacia krabica</t>
  </si>
  <si>
    <t>Protipožiarna ucpávka</t>
  </si>
  <si>
    <t>Drobný inštalačný materiál (hmoždinky, skrutky a pod.)</t>
  </si>
  <si>
    <t>a</t>
  </si>
  <si>
    <t>Oživenie, programovanie, test</t>
  </si>
  <si>
    <t>b</t>
  </si>
  <si>
    <t>Inštalácia kabeláže</t>
  </si>
  <si>
    <t>c</t>
  </si>
  <si>
    <t>Inštalácia zariadení</t>
  </si>
  <si>
    <t>d</t>
  </si>
  <si>
    <t>Prierazy a murárske práce</t>
  </si>
  <si>
    <t>jed.</t>
  </si>
  <si>
    <t>e</t>
  </si>
  <si>
    <t>Prvá odborná prehliadka a skúška ústrední, hlásičov</t>
  </si>
  <si>
    <t>f</t>
  </si>
  <si>
    <t>Projekt skutkového vyhotovenia</t>
  </si>
  <si>
    <t>g</t>
  </si>
  <si>
    <t>Lešenia, pracovné plošiny a ostatná mechanizácia potre</t>
  </si>
  <si>
    <t>h</t>
  </si>
  <si>
    <t>Inžinierska činnosť a technický dozor</t>
  </si>
  <si>
    <t>i</t>
  </si>
  <si>
    <t>Zaškolenie obsluhy</t>
  </si>
  <si>
    <t>j</t>
  </si>
  <si>
    <t>Zriadenie staveniska podľa požiadaviek dodávaťeľa,v  zmysle platného stavebného zákona SR 396/2006  vrátane všetkých zabezpečení a opatrení BOZP</t>
  </si>
  <si>
    <t>HSP - HSP</t>
  </si>
  <si>
    <t xml:space="preserve">    36-M - HSP</t>
  </si>
  <si>
    <t xml:space="preserve">    36a - Materiál - zariadenia </t>
  </si>
  <si>
    <t xml:space="preserve">    36b - Montážny materiál</t>
  </si>
  <si>
    <t>36-M</t>
  </si>
  <si>
    <t>36a</t>
  </si>
  <si>
    <t>RK-MCU</t>
  </si>
  <si>
    <t>LDA One ridici jednotka s vestav. 500W zesilovač</t>
  </si>
  <si>
    <t>RK-AMP500</t>
  </si>
  <si>
    <t>vykonovy zesilovac 500W, trida D - Obsahuje ústredňa</t>
  </si>
  <si>
    <t>RK-MIC</t>
  </si>
  <si>
    <t>LDAMPS8ZS02 stanice hlasatele</t>
  </si>
  <si>
    <t>583505.RE</t>
  </si>
  <si>
    <t>Dig. stan. hlas. LDAVAP1S02 EN54-16 pro hasice</t>
  </si>
  <si>
    <t>581726</t>
  </si>
  <si>
    <t>Nouzovy napajeci zdroj PSU 24V-1 - Obsahuje ústredňa</t>
  </si>
  <si>
    <t>581732</t>
  </si>
  <si>
    <t>Akumulator 12V / 65 Ah pro PSU - Stačí 1 ks a 20Ah</t>
  </si>
  <si>
    <t>584927</t>
  </si>
  <si>
    <t>sada dvou montaznich drzaku - Obsahuje ústredňa</t>
  </si>
  <si>
    <t>583415</t>
  </si>
  <si>
    <t>pojistka 200A pro kabelaz zaloznich aku - Nie je treba</t>
  </si>
  <si>
    <t>582470</t>
  </si>
  <si>
    <t>Nast. repro.WA 06-165/T-EN54 - doplnené 3 ks</t>
  </si>
  <si>
    <t>582441</t>
  </si>
  <si>
    <t>Zvukovy proj.DA-P 20-130/T-EN54</t>
  </si>
  <si>
    <t>583496</t>
  </si>
  <si>
    <t>Konc. clen repr. linky EOL LDATFL2S01</t>
  </si>
  <si>
    <t>583497</t>
  </si>
  <si>
    <t>600x600 26U dátový rozvádzač s príslušenstvom,  presklené dvere, kompletný - Nie je treba</t>
  </si>
  <si>
    <t>583498</t>
  </si>
  <si>
    <t>Príslušenstvo pre dátový rozvádzač - Nie je treba</t>
  </si>
  <si>
    <t>583499</t>
  </si>
  <si>
    <t>Prepäťová ochrana 230V ks 1 115,00</t>
  </si>
  <si>
    <t>583450</t>
  </si>
  <si>
    <t>Rozvodný panel ACAR 5x230V, 2U, 3m</t>
  </si>
  <si>
    <t>36b</t>
  </si>
  <si>
    <t>Montážny materiál</t>
  </si>
  <si>
    <t>01</t>
  </si>
  <si>
    <t>JE-H(ST)H 1x2x0,8 FE180/PS60 B2cas1d1a1</t>
  </si>
  <si>
    <t>02</t>
  </si>
  <si>
    <t>NHXH-O FE180/PS60 2x1,5 kábel, bezhalogénový požiarne odolný B2ca - a1, d1, s1</t>
  </si>
  <si>
    <t>03</t>
  </si>
  <si>
    <t>Protipožiarna kovová káblová príchytka</t>
  </si>
  <si>
    <t>04</t>
  </si>
  <si>
    <t>05</t>
  </si>
  <si>
    <t>06</t>
  </si>
  <si>
    <t>07</t>
  </si>
  <si>
    <t>A</t>
  </si>
  <si>
    <t>B</t>
  </si>
  <si>
    <t>C</t>
  </si>
  <si>
    <t>jed</t>
  </si>
  <si>
    <t>E</t>
  </si>
  <si>
    <t>F</t>
  </si>
  <si>
    <t>G</t>
  </si>
  <si>
    <t>Zaškolenie obsluhy j</t>
  </si>
  <si>
    <t>ZOT - ZOTa SH</t>
  </si>
  <si>
    <t>ZOT - Zariadenie na odvod tepla a spodín</t>
  </si>
  <si>
    <t>Zariadenie na odvod tepla a spodín</t>
  </si>
  <si>
    <t>Pol1</t>
  </si>
  <si>
    <t>Dodávka a montáž 2 - krídlová klapka Firelock DUO FD / 1C / I2 / 1500 / 1800 / PO20 / P2 / TV93 / F5 / W0 / X - klapka pre odvod tepla a splodín horenia - otvor v streche 1500x1800mm - vrátanej kolmej pozinkovanej systémovej podsady o výške 500mm, osadeni</t>
  </si>
  <si>
    <t>Pol2</t>
  </si>
  <si>
    <t>Dodávka a montáž 2 - krídlová klapka Firelock DUO FD / 1C / I2 / 1500 / 2600 / PO20 / P2 / TV93 / F5 / W0 / X - klapka pre odvod tepla a splodín horenia - otvor v streche 1500x1800mm - vrátanej kolmej pozinkovanej systémovej podsady o výške 500mm, osadeni</t>
  </si>
  <si>
    <t>Pol3</t>
  </si>
  <si>
    <t>Ovládací panel - pre ovládanie zariadení ZOTaSH - ovládanie: Pneumatické - napojenie na EPS (dodávka stavby)</t>
  </si>
  <si>
    <t>Pol4</t>
  </si>
  <si>
    <t>Dodávka a montáž medených rozvodov pre distribúciu stlačeného vzduchu do klapiek</t>
  </si>
  <si>
    <t>Pol5</t>
  </si>
  <si>
    <t>Doprava, montážnici, mechanizácia, uvedenie do prevádzky a kolaudačná dokumentácia</t>
  </si>
  <si>
    <t>ZT - Zdravotechnika</t>
  </si>
  <si>
    <t xml:space="preserve">    721 - Zdravotech. vnútorná kanalizácia</t>
  </si>
  <si>
    <t xml:space="preserve">    722 - Zdravotechnika - vnútorný vodovod</t>
  </si>
  <si>
    <t xml:space="preserve">    724 - Zdravotechnika - strojné vybavenie</t>
  </si>
  <si>
    <t xml:space="preserve">    725 - Zdravotechnika - zariaď. predmety</t>
  </si>
  <si>
    <t xml:space="preserve">    732 - Ústredné kúrenie, strojovne</t>
  </si>
  <si>
    <t>935114493.S</t>
  </si>
  <si>
    <t>Osadenie vpustu pre odvodňovací betónový žľab univerzálny s ochrannou hranou svetlej šírky 200 mm</t>
  </si>
  <si>
    <t>59212700</t>
  </si>
  <si>
    <t>BGF-Z Plytký žľab SV G NW 200, s liatinovou hranou, výška 100, bez spádu	ks	6,000	74,64</t>
  </si>
  <si>
    <t>59222242</t>
  </si>
  <si>
    <t>Čelná, koncová stena NW 200, výška 10 cm, pozinkovaná (BGF-Z SV)</t>
  </si>
  <si>
    <t>59222174</t>
  </si>
  <si>
    <t>BG-SV Mriežkový rošt NW 200, 1000/247/25, MW 30/10, tr. C 250 kN, pozinkovaný s rýchlouzáverom</t>
  </si>
  <si>
    <t>713482111.S</t>
  </si>
  <si>
    <t>Montáž trubíc z PE, hr.do 10 mm,vnút.priemer do 38 mm</t>
  </si>
  <si>
    <t>283310001300</t>
  </si>
  <si>
    <t>Izolačná PE trubica TUBOLIT DG 22x9 mm (d potrubia x hr. izolácie), nadrezaná, AZ FLEX</t>
  </si>
  <si>
    <t>713482121.S</t>
  </si>
  <si>
    <t>Montáž trubíc z PE, hr.15-20 mm,vnút.priemer do 38 mm</t>
  </si>
  <si>
    <t>283310003100</t>
  </si>
  <si>
    <t>Izolačná PE trubica TUBOLIT DG 28x13 mm (d potrubia x hr. izolácie), nadrezaná, AZ FLEX</t>
  </si>
  <si>
    <t>283310003300</t>
  </si>
  <si>
    <t>Izolačná PE trubica TUBOLIT DG 35x13 mm (d potrubia x hr. izolácie), nadrezaná, AZ FLEX</t>
  </si>
  <si>
    <t>283310003500</t>
  </si>
  <si>
    <t>Izolačná PE trubica TUBOLIT DG 42x13 mm (d potrubia x hr. izolácie), nadrezaná, AZ FLEX</t>
  </si>
  <si>
    <t>283310004700</t>
  </si>
  <si>
    <t>Izolačná PE trubica TUBOLIT DG 22x20 mm (d potrubia x hr. izolácie), nadrezaná, AZ FLEX</t>
  </si>
  <si>
    <t>283310005000</t>
  </si>
  <si>
    <t>Izolačná PE trubica TUBOLIT DG 42x20 mm (d potrubia x hr. izolácie), nadrezaná, AZ FLEX</t>
  </si>
  <si>
    <t>283310006400</t>
  </si>
  <si>
    <t>Izolačná PE trubica TUBOLIT DG 35x30 mm (d potrubia x hr. izolácie), rozrezaná, AZ FLEX</t>
  </si>
  <si>
    <t>283310006500</t>
  </si>
  <si>
    <t>Izolačná PE trubica TUBOLIT DG 42x30 mm (d potrubia x hr. izolácie), rozrezaná, AZ FLEX</t>
  </si>
  <si>
    <t>713482122.S</t>
  </si>
  <si>
    <t>Montáž trubíc z PE, hr.15-20 mm,vnút.priemer 39-70 mm</t>
  </si>
  <si>
    <t>283310005800</t>
  </si>
  <si>
    <t>Izolačná PE trubica TUBOLIT DG 48x25 mm (d potrubia x hr. izolácie), rozrezaná, AZ FLEX</t>
  </si>
  <si>
    <t>283310005300</t>
  </si>
  <si>
    <t>Izolačná PE trubica TUBOLIT DG 60x20 mm (d potrubia x hr. izolácie), nadrezaná, AZ FLEX</t>
  </si>
  <si>
    <t>283310005900</t>
  </si>
  <si>
    <t>Izolačná PE trubica TUBOLIT DG 60x25 mm (d potrubia x hr. izolácie), rozrezaná, AZ FLEX</t>
  </si>
  <si>
    <t>998713202.S</t>
  </si>
  <si>
    <t>Presun hmôt pre izolácie tepelné v objektoch výšky nad 6 m do 12 m</t>
  </si>
  <si>
    <t>998713293.S</t>
  </si>
  <si>
    <t>Izolácie tepelné, prípl.za presun nad vymedz. najväčšiu dopravnú vzdial. do 500 m</t>
  </si>
  <si>
    <t>721</t>
  </si>
  <si>
    <t>Zdravotech. vnútorná kanalizácia</t>
  </si>
  <si>
    <t>721171110.S</t>
  </si>
  <si>
    <t>Potrubie z PVC - U odpadové ležaté hrdlové D 125 mm</t>
  </si>
  <si>
    <t>721172357.S</t>
  </si>
  <si>
    <t>Montáž čistiaceho kusu HT potrubia DN 100</t>
  </si>
  <si>
    <t>286540019100.S</t>
  </si>
  <si>
    <t>Čistiaci kus HT DN 100, PP systém pre beztlakový rozvod vnútorného odpadu</t>
  </si>
  <si>
    <t>721173205.S</t>
  </si>
  <si>
    <t>Potrubie z PVC - U odpadné pripájacie D 50 mm</t>
  </si>
  <si>
    <t>721173208.S</t>
  </si>
  <si>
    <t>Potrubie z PVC - U odpadné pripájacie D 110 mm</t>
  </si>
  <si>
    <t>721175015.S</t>
  </si>
  <si>
    <t>Montáž zápachového uzáveru (sifónu) pre klimatizačné zariadenia</t>
  </si>
  <si>
    <t>551620015600</t>
  </si>
  <si>
    <t>Zápachová uzávierka podomietková UP HL138, DN32, krytka 100x100 mm, prídavná zápachová uzávierka, vetranie a klimatizácia, PP/ABS</t>
  </si>
  <si>
    <t>551620015200</t>
  </si>
  <si>
    <t>Zápachová uzávierka HL136N, DN 40, kondezačný sifón 60 mm, horizontálne pripojenie 5/4", prídavná protizápachová uzávierka, pre vetranie a klimatizáciu, PP</t>
  </si>
  <si>
    <t>551620027100</t>
  </si>
  <si>
    <t>Vtokový lievik HL21, DN 32, (0,17 l/s), s protizápachovým uzáverom, vetranie a klimatizácia, PP</t>
  </si>
  <si>
    <t>721194103.S</t>
  </si>
  <si>
    <t>Zriadenie prípojky na potrubí vyvedenie a upevnenie odpadových výpustiek D 32 mm</t>
  </si>
  <si>
    <t>721194104.S</t>
  </si>
  <si>
    <t>Zriadenie prípojky na potrubí vyvedenie a upevnenie odpadových výpustiek D 40 mm</t>
  </si>
  <si>
    <t>721194105.S</t>
  </si>
  <si>
    <t>Zriadenie prípojky na potrubí vyvedenie a upevnenie odpadových výpustiek D 50 mm</t>
  </si>
  <si>
    <t>721194109.S</t>
  </si>
  <si>
    <t>Zriadenie prípojky na potrubí vyvedenie a upevnenie odpadových výpustiek D 110 mm</t>
  </si>
  <si>
    <t>721213000.S</t>
  </si>
  <si>
    <t>Montáž podlahového vpustu s vodorovným odtokom DN 50</t>
  </si>
  <si>
    <t>286630025500</t>
  </si>
  <si>
    <t>Podlahový vpust HL310NPr, (0,5 l/s), vertikálny odtok DN 50/75/110, pevná izolačná príruba, mriežka 115x115 mm, zápachová uzávierka Primus, PE/nerez</t>
  </si>
  <si>
    <t>721213020.S</t>
  </si>
  <si>
    <t>Montáž dvorného vpustu so zvislým odtokom a zápachovou klapkou bez izolačnej príruby DN 110</t>
  </si>
  <si>
    <t>286630039500</t>
  </si>
  <si>
    <t>Dvorný vpust HL606/1, (4,3 l/s), vertikálny odtok DN 110, mechanická zápachová uzávierka, plastový rám, liatinová mriežka 226x226 mm, PP</t>
  </si>
  <si>
    <t>721274112.S</t>
  </si>
  <si>
    <t>Montáž ventilačných hlavíc - iných typov DN 100</t>
  </si>
  <si>
    <t>HL810</t>
  </si>
  <si>
    <t>Vetracia sada DN110</t>
  </si>
  <si>
    <t>721290111.S</t>
  </si>
  <si>
    <t>Ostatné - skúška tesnosti kanalizácie v objektoch vodou do DN 125</t>
  </si>
  <si>
    <t>998721202.S</t>
  </si>
  <si>
    <t>Presun hmôt pre vnútornú kanalizáciu v objektoch výšky nad 6 do 12 m</t>
  </si>
  <si>
    <t>998721293.S</t>
  </si>
  <si>
    <t>Vnútorná kanalizácia, prípl.za presun nad vymedz. najväč. dopr. vzdial. do 500m</t>
  </si>
  <si>
    <t>722</t>
  </si>
  <si>
    <t>Zdravotechnika - vnútorný vodovod</t>
  </si>
  <si>
    <t>722130214.S</t>
  </si>
  <si>
    <t>Potrubie z oceľových rúr pozink. bezšvíkových bežných-11 353.0, 10 004.0 zvarov. bežných-11 343.00 DN 32</t>
  </si>
  <si>
    <t>722130216.S</t>
  </si>
  <si>
    <t>Potrubie z oceľových rúr pozink. bezšvíkových bežných-11 353.0, 10 004.0 zvarov. bežných-11 343.00 DN 50</t>
  </si>
  <si>
    <t>722161003.S</t>
  </si>
  <si>
    <t>Vodovodné potrubie z nerezových rúrok spájaných lisovaním D 18 mm</t>
  </si>
  <si>
    <t>722161009.S</t>
  </si>
  <si>
    <t>Vodovodné potrubie z nerezových rúrok spájaných lisovaním D 28 mm</t>
  </si>
  <si>
    <t>722161012.S</t>
  </si>
  <si>
    <t>Vodovodné potrubie z nerezových rúrok spájaných lisovaním D 35 mm</t>
  </si>
  <si>
    <t>722161015.S</t>
  </si>
  <si>
    <t>Vodovodné potrubie z nerezových rúrok spájaných lisovaním D 42 mm</t>
  </si>
  <si>
    <t>722161018.S</t>
  </si>
  <si>
    <t>Vodovodné potrubie z nerezových rúrok spájaných lisovaním D 54 mm</t>
  </si>
  <si>
    <t>722172111</t>
  </si>
  <si>
    <t>Potrubie z plastických rúr PP-R Dxt 20x2.8 mm - PN16, polyfúznym zváraním</t>
  </si>
  <si>
    <t>722172112</t>
  </si>
  <si>
    <t>Potrubie z plastických rúr PP-R Dxt 25x3.5 mm - PN16, polyfúznym zváraním</t>
  </si>
  <si>
    <t>722172113</t>
  </si>
  <si>
    <t>Potrubie z plastických rúr PP-R Dxt 32x4.4 mm - PN16, polyfúznym zváraním</t>
  </si>
  <si>
    <t>722172114</t>
  </si>
  <si>
    <t>Potrubie z plastických rúr PP-R Dxt 40x5.5 mm - PN16, polyfúznym zváraním</t>
  </si>
  <si>
    <t>722190401</t>
  </si>
  <si>
    <t>Vyvedenie a upevnenie výpustky DN 15</t>
  </si>
  <si>
    <t>722220111</t>
  </si>
  <si>
    <t>Montáž armatúry závitovej s jedným závitom, nástenka pre výtokový ventil G 1/2</t>
  </si>
  <si>
    <t>722220121.S</t>
  </si>
  <si>
    <t>Montáž armatúry závitovej s jedným závitom, nástenka pre batériu G 1/2</t>
  </si>
  <si>
    <t>722221015.S</t>
  </si>
  <si>
    <t>Montáž guľového kohúta závitového priameho pre vodu G 3/4</t>
  </si>
  <si>
    <t>551110005000.S</t>
  </si>
  <si>
    <t>Guľový uzáver pre vodu 3/4", niklovaná mosadz</t>
  </si>
  <si>
    <t>722221020.S</t>
  </si>
  <si>
    <t>Montáž guľového kohúta závitového priameho pre vodu G 1</t>
  </si>
  <si>
    <t>551110005100.S</t>
  </si>
  <si>
    <t>Guľový uzáver pre vodu 1"</t>
  </si>
  <si>
    <t>722221025.S</t>
  </si>
  <si>
    <t>Montáž guľového kohúta závitového priameho pre vodu G 5/4</t>
  </si>
  <si>
    <t>551110005200.S</t>
  </si>
  <si>
    <t>Guľový uzáver pre vodu 5/4"</t>
  </si>
  <si>
    <t>722221030.S</t>
  </si>
  <si>
    <t>Montáž guľového kohúta závitového priameho pre vodu G 6/4</t>
  </si>
  <si>
    <t>551110005900.S</t>
  </si>
  <si>
    <t>Guľový uzáver pre vodu 6/4"</t>
  </si>
  <si>
    <t>722221035.S</t>
  </si>
  <si>
    <t>Montáž guľového kohúta závitového priameho pre vodu G 2</t>
  </si>
  <si>
    <t>551110006000.S</t>
  </si>
  <si>
    <t>Guľový uzáver pre vodu 2"</t>
  </si>
  <si>
    <t>722221070.S</t>
  </si>
  <si>
    <t>Montáž guľového kohúta závitového rohového pre vodu G 1/2</t>
  </si>
  <si>
    <t>R226Y002</t>
  </si>
  <si>
    <t>R226 20-120C Termomanometer 0-6bar</t>
  </si>
  <si>
    <t>722221082.S</t>
  </si>
  <si>
    <t>Montáž guľového kohúta vypúšťacieho závitového G 1/2</t>
  </si>
  <si>
    <t>551110011400.S</t>
  </si>
  <si>
    <t>Guľový uzáver vypúšťací s páčkou, 1/2"</t>
  </si>
  <si>
    <t>722221113.S</t>
  </si>
  <si>
    <t>Montáž guľového kohúta záhradného závitového G 3/4</t>
  </si>
  <si>
    <t>551110011700.S</t>
  </si>
  <si>
    <t>Guľový uzáver záhradný, 3/4" - 1" M, d 20 mm, páčka, niklovaná mosadz</t>
  </si>
  <si>
    <t>18620-20</t>
  </si>
  <si>
    <t>Gardena - nástenný box na hadicu RollUp M/L</t>
  </si>
  <si>
    <t>sub</t>
  </si>
  <si>
    <t>722221175.S</t>
  </si>
  <si>
    <t>Montáž poistného ventilu závitového pre vodu G 3/4</t>
  </si>
  <si>
    <t>551210025900</t>
  </si>
  <si>
    <t>Ventil poistný pre teplú vodu, 3/4" x 1", 6-10 bar, PN16, KB20 Duco, mosadz, IVAR.PV KB</t>
  </si>
  <si>
    <t>722221245.S</t>
  </si>
  <si>
    <t>Montáž tlakového redukčného závitového ventilu s manometrom G 2</t>
  </si>
  <si>
    <t>55111001</t>
  </si>
  <si>
    <t>Tlakový redukčný ventil, 2" mm, so šróbením a manometrom, 1 až 6 bar, mosadz, plast</t>
  </si>
  <si>
    <t>722221325.S</t>
  </si>
  <si>
    <t>Montáž spätnej klapky závitovej pre vodu G 6/4</t>
  </si>
  <si>
    <t>551190003900</t>
  </si>
  <si>
    <t>Spätný ventil Eura ťažký, 6/4" FF, Kv 9,60, otvárací pretlak 0,02 bar, mosadz, FIV.08018</t>
  </si>
  <si>
    <t>722221385.S</t>
  </si>
  <si>
    <t>Montáž vodovodného filtra závitového G 2</t>
  </si>
  <si>
    <t>55111002</t>
  </si>
  <si>
    <t>Filter na vodu Cintropur NW500, 2"</t>
  </si>
  <si>
    <t>722221425.S</t>
  </si>
  <si>
    <t>Montáž pripojovacej sanitárnej flexi hadice G 3/8</t>
  </si>
  <si>
    <t>15020160</t>
  </si>
  <si>
    <t>Sanitárna flexi-ohybná hadica (9x13)  - 3/8"FF; 60cm, IVAR.150201</t>
  </si>
  <si>
    <t>15020180</t>
  </si>
  <si>
    <t>Sanitárna flexi-ohybná hadica (9x13)  - 3/8"FF; 80cm, IVAR.150201</t>
  </si>
  <si>
    <t>722221430.S</t>
  </si>
  <si>
    <t>Montáž pripojovacej sanitárnej flexi hadice G 1/2</t>
  </si>
  <si>
    <t>15020440</t>
  </si>
  <si>
    <t>Sanitárna flexi-ohybná hadica (9x13)  - 1/2"FF; 40cm, IVAR.150204</t>
  </si>
  <si>
    <t>722250005.S</t>
  </si>
  <si>
    <t>Montáž hydrantového systému s tvarovo stálou hadicou D 25</t>
  </si>
  <si>
    <t>kmpl</t>
  </si>
  <si>
    <t>449150003100</t>
  </si>
  <si>
    <t>Hydrantový systém s tvarovo stálou hadicou D 25, hadica 30 m, skriňa 650x650x285 mm, plné dvierka, prúdnica ekv.10</t>
  </si>
  <si>
    <t>722253156</t>
  </si>
  <si>
    <t>Požiarne príslušenstvo, revízia</t>
  </si>
  <si>
    <t>722263420.S</t>
  </si>
  <si>
    <t>Montáž vodomeru závitového jednovtokového suchobežného G 6/4	ks	1,000	22,04</t>
  </si>
  <si>
    <t>100101001</t>
  </si>
  <si>
    <t>Vodomer Elster M100 ARTIST MNR16, DN40</t>
  </si>
  <si>
    <t>722270000.S</t>
  </si>
  <si>
    <t>Montáž neutralizačného filtra 1" pre kondenzačné kotly do 50 kW</t>
  </si>
  <si>
    <t>IVANEUTROAA</t>
  </si>
  <si>
    <t>Neutralizačný filter  - pre kondenzačné kotle do 800kW - 5/4"  *AF*, IVAR.NEUTRO AA</t>
  </si>
  <si>
    <t>IVANEUTRONN</t>
  </si>
  <si>
    <t>Náhradná náplň - pre neutralizačný filter IVAR.NEUTRO AA - 10kg  *AF*, IVAR.NEUTRO NAA</t>
  </si>
  <si>
    <t>722290226.S</t>
  </si>
  <si>
    <t>Tlaková skúška vodovodného potrubia závitového do DN 50</t>
  </si>
  <si>
    <t>722290234.S</t>
  </si>
  <si>
    <t>Prepláchnutie a dezinfekcia vodovodného potrubia do DN 80</t>
  </si>
  <si>
    <t>998722202.S</t>
  </si>
  <si>
    <t>Presun hmôt pre vnútorný vodovod v objektoch výšky nad 6 do 12 m</t>
  </si>
  <si>
    <t>998722293.S</t>
  </si>
  <si>
    <t>Vodovod, prípl.za presun nad vymedz. najväčšiu dopravnú vzdialenosť do 500m</t>
  </si>
  <si>
    <t>724</t>
  </si>
  <si>
    <t>Zdravotechnika - strojné vybavenie</t>
  </si>
  <si>
    <t>724319120.S</t>
  </si>
  <si>
    <t>Montáž odovzdávacích staníc na úpravu teplej pitnej vody</t>
  </si>
  <si>
    <t>OS1</t>
  </si>
  <si>
    <t xml:space="preserve">Odovzdávacie stanice na úpravu teplej pitnej vody - 183B3003 EvoFlat 4.0 W4 + 183B0500 Circulation set EvoFlat 4.0 SAC  </t>
  </si>
  <si>
    <t>OS2</t>
  </si>
  <si>
    <t xml:space="preserve">Odovzdávacie stanice na úpravu teplej pitnej vody - 183B3003 EvoFlat 4.0 W4 + 183B0500 Circulation set EvoFlat 4.0 SAC </t>
  </si>
  <si>
    <t>724319130.S</t>
  </si>
  <si>
    <t>Montáž zmäkčovacieho filtra+uvedenie do prevádzky</t>
  </si>
  <si>
    <t>IVA.832.DV-DUPLEX</t>
  </si>
  <si>
    <t>Zmäkčovací filter  - pre úpravu tvrdosti vody - 320, IVAR.DEVAP DUPLEX 320</t>
  </si>
  <si>
    <t>998724202.S</t>
  </si>
  <si>
    <t>Presun hmôt pre strojné vybavenie v objektoch výšky nad 6 do 12 m</t>
  </si>
  <si>
    <t>998724293.S</t>
  </si>
  <si>
    <t>Strojné vybavenie, prípl.za presun nad vymedz. najväčšiu dopr. vzdial. do 500 m</t>
  </si>
  <si>
    <t>725</t>
  </si>
  <si>
    <t>Zdravotechnika - zariaď. predmety</t>
  </si>
  <si>
    <t>725119106.S</t>
  </si>
  <si>
    <t>Montáž splachovacej nádržky plastovej s rohovým ventilom nízkopoložených</t>
  </si>
  <si>
    <t>554320000100.S</t>
  </si>
  <si>
    <t>Splachovacia nádržka nízkopoložená, pre montáž na omietku, 6/9 l, plast, alpská biela</t>
  </si>
  <si>
    <t>725119307.S</t>
  </si>
  <si>
    <t>Montáž záchodovej misy keramickej kombinovanej s rovným odpadom</t>
  </si>
  <si>
    <t>H8243860000001</t>
  </si>
  <si>
    <t>Misa komb stoj LYRA PLUS bielá, vxšxl 400x360x610 mm</t>
  </si>
  <si>
    <t>551620020400</t>
  </si>
  <si>
    <t>Koleno pripojovacie 90° k WC HL205, DN 110, s manžetovým tesnením pre keramiku, biela, PP</t>
  </si>
  <si>
    <t>725119308.S</t>
  </si>
  <si>
    <t>Montáž záchodovej misy keramickej kombinovanej s zvislým odpadom</t>
  </si>
  <si>
    <t>H8243870000001</t>
  </si>
  <si>
    <t>Mísa komb stoj LYRA PLUS bílá, vxšxl 400x360x610 mm</t>
  </si>
  <si>
    <t>551620020200</t>
  </si>
  <si>
    <t>Prípojka k WC HL204, DN 110, excentrická 15 mm s manžetovým tesnením pre keramické prechody, horizontálny odtok, biele, PP	ks	9,000	14,15</t>
  </si>
  <si>
    <t>725119309.S</t>
  </si>
  <si>
    <t>Montáž záchodovej misy keramickej kombinovanej s šikmým odpadom</t>
  </si>
  <si>
    <t>H8247160000001</t>
  </si>
  <si>
    <t>Mísa komb stoj MIO bílá, vxšxl 480x360x680 mm pre invalidov</t>
  </si>
  <si>
    <t>H8277120002411</t>
  </si>
  <si>
    <t>Nádrž MIO bílá, vxšxl 390x425x175 mm</t>
  </si>
  <si>
    <t>725129210.S</t>
  </si>
  <si>
    <t>Montáž pisoáru keramického s automatickým splachovaním</t>
  </si>
  <si>
    <t>642510000200</t>
  </si>
  <si>
    <t>Pisoár so senzorom DOMINO, rozmer 430x315x665 mm, keramika, JIKA</t>
  </si>
  <si>
    <t>144SLZ 01Y</t>
  </si>
  <si>
    <t>Napájací zdroj 230V AC/24V DC</t>
  </si>
  <si>
    <t>725219401.S</t>
  </si>
  <si>
    <t>Montáž umývadla keramického na skrutky do muriva, bez výtokovej armatúry</t>
  </si>
  <si>
    <t>H8143820001091</t>
  </si>
  <si>
    <t>Umyvadlo LYRA PLUS-55 bílá, vxšxl 195x450x550 mm</t>
  </si>
  <si>
    <t>H8152120001051</t>
  </si>
  <si>
    <t>Umývátko TIGO-45 bílá, vxšxl 155x235x450 mm</t>
  </si>
  <si>
    <t>5515126</t>
  </si>
  <si>
    <t>Umývadlo pre telesne postihnutých</t>
  </si>
  <si>
    <t>246</t>
  </si>
  <si>
    <t>725241111.S</t>
  </si>
  <si>
    <t>Montáž sprchovej vaničky akrylátovej štvorcovej 800x800 mm</t>
  </si>
  <si>
    <t>248</t>
  </si>
  <si>
    <t>554230002000.S</t>
  </si>
  <si>
    <t>Sprchová vanička štvorcová akrylátová rozmer 800x800 mm</t>
  </si>
  <si>
    <t>250</t>
  </si>
  <si>
    <t>725245102.S</t>
  </si>
  <si>
    <t>Montáž sprchovej zásteny jednokrídlovej do výšky 2000 mm a šírky 800 mm</t>
  </si>
  <si>
    <t>252</t>
  </si>
  <si>
    <t>552260001400.S</t>
  </si>
  <si>
    <t>Sprchové dvere jednodielne rozmer 800x1950 mm, 6 mm bezpečnostné sklo</t>
  </si>
  <si>
    <t>254</t>
  </si>
  <si>
    <t>552260003300.S</t>
  </si>
  <si>
    <t>Sprchový nástenný panel nerezový so zabudovaným automatickým ovládaním vody, 24V DC</t>
  </si>
  <si>
    <t>725291112.S</t>
  </si>
  <si>
    <t>Montáž záchodového sedadla s poklopom</t>
  </si>
  <si>
    <t>258</t>
  </si>
  <si>
    <t>554330000500</t>
  </si>
  <si>
    <t>Záchodové sedadlo s poklopom LYRA PLUS, s automatickým pozvoľným sklápaním, rozmer 365x405x50 mm, duroplast s antibakteriálnou úpravou, biela, JIKA</t>
  </si>
  <si>
    <t>260</t>
  </si>
  <si>
    <t>554330001000</t>
  </si>
  <si>
    <t>Záchodové sedadlo s antibakteriálnou úpravou, pre telesne postihnutých, duroplast</t>
  </si>
  <si>
    <t>262</t>
  </si>
  <si>
    <t>725291114.S</t>
  </si>
  <si>
    <t>Montáž doplnkov zariadení kúpeľní a záchodov, madlá</t>
  </si>
  <si>
    <t>264</t>
  </si>
  <si>
    <t>41601</t>
  </si>
  <si>
    <t>Nerezové madlo pevné, dĺžka 550 mm</t>
  </si>
  <si>
    <t>266</t>
  </si>
  <si>
    <t>3301</t>
  </si>
  <si>
    <t>Nerezové madlo sklopné, dĺžka 550 mm</t>
  </si>
  <si>
    <t>268</t>
  </si>
  <si>
    <t>34	SLZM 03SX</t>
  </si>
  <si>
    <t>Nerezové madlo sklopné, dĺžka 550 mm, povrch matný</t>
  </si>
  <si>
    <t>417SLZM 03D</t>
  </si>
  <si>
    <t>Nerezové madlo pevné, dĺžka 900 mm, povrch lesklý</t>
  </si>
  <si>
    <t>725333360.S</t>
  </si>
  <si>
    <t>Montáž výlevky keramickej voľne stojacej bez výtokovej armatúry</t>
  </si>
  <si>
    <t>642710000200</t>
  </si>
  <si>
    <t>Výlevka stojatá keramická MIRA, vxšxl 460x500x435 mm, plastová mreža, JIKA</t>
  </si>
  <si>
    <t>725539140.S</t>
  </si>
  <si>
    <t>Montáž elektrického prietokového ohrievača malolitrážneho do 5 L</t>
  </si>
  <si>
    <t>200138</t>
  </si>
  <si>
    <t>Malý hydraulicky regulovaný prietokový ohrievač vody tlakový EIL 3 Plus, 3,5kW, 230V, montáž pod umývadlo</t>
  </si>
  <si>
    <t>725819402</t>
  </si>
  <si>
    <t>Montáž ventilu bez pripojovacej rúrky G 1/2</t>
  </si>
  <si>
    <t>286</t>
  </si>
  <si>
    <t>551110020000</t>
  </si>
  <si>
    <t>Guľový ventil rohový, 1/2" - 1/2", s filtrom, bez matice, chrómovaná mosadz	ks	53,000	9,99</t>
  </si>
  <si>
    <t>288</t>
  </si>
  <si>
    <t>551110019900.S</t>
  </si>
  <si>
    <t>Guľový ventil rohový, 1/2" - 3/8", s filtrom, bez matice, chrómovaná mosadz</t>
  </si>
  <si>
    <t>551110020200.S</t>
  </si>
  <si>
    <t>Guľový ventil pračkový, 1/2" - 3/4"</t>
  </si>
  <si>
    <t>725829201.S</t>
  </si>
  <si>
    <t>Montáž batérie umývadlovej a drezovej nástennej pákovej alebo klasickej s mechanickým ovládaním</t>
  </si>
  <si>
    <t>551450000200.S</t>
  </si>
  <si>
    <t>Batéria nástenná jednopáková, chróm</t>
  </si>
  <si>
    <t>725829601.S</t>
  </si>
  <si>
    <t>Montáž batérie umývadlovej a drezovej stojankovej</t>
  </si>
  <si>
    <t>564SLU 01N</t>
  </si>
  <si>
    <t>Automatická umývadlová batéria s elektronikou ALS pre jednu vodu, 24 V DC</t>
  </si>
  <si>
    <t>H3512710043001</t>
  </si>
  <si>
    <t>Drez bat stoj LYRA, vxšxl 50x150x250 mm</t>
  </si>
  <si>
    <t>725849203.S</t>
  </si>
  <si>
    <t>Montáž batérie sprchovej nástennej automatickej</t>
  </si>
  <si>
    <t>551720004400</t>
  </si>
  <si>
    <t>Automatické ovládanie sprchy SLS 02TB, 6V, nerezový kryt s elektronikou ALS a termostatickým ventilom pre teplú a studenú vodu, SANELA</t>
  </si>
  <si>
    <t>111SLT 131S</t>
  </si>
  <si>
    <t>Samozatvárací sprchový ventil, podomietkový</t>
  </si>
  <si>
    <t>1105SLA 14</t>
  </si>
  <si>
    <t>Antivandalový sprchový výtok, systém Anti-suicide</t>
  </si>
  <si>
    <t>551720004400.S</t>
  </si>
  <si>
    <t>Automatické ovládanie sprchy s elektronikou a termostatickým ventilom pre teplú a studenú vodu</t>
  </si>
  <si>
    <t>725869301.S</t>
  </si>
  <si>
    <t>Montáž zápachovej uzávierky pre zariaďovacie predmety, umývadlovej do D 40 mm</t>
  </si>
  <si>
    <t>551620009600</t>
  </si>
  <si>
    <t>Zápachová uzávierka HL 100/40, DN 40x6/4", s kĺbom, výškovo nastaviteľnou rúrkou s pripojovacím závitom, so spätnou klapkou s pripojením na umývačky 3/4", PP</t>
  </si>
  <si>
    <t>725869311.S</t>
  </si>
  <si>
    <t>Montáž zápachovej uzávierky pre zariaďovacie predmety, drezovej do D 50 mm (pre jeden drez)</t>
  </si>
  <si>
    <t>551620009300</t>
  </si>
  <si>
    <t>Zápachová uzávierka drezová HL132.1/40, DN 40x5/4", s výškovou nastaviteľnou rúrkou a závitom, so spätnou klapkou s pripojením na umývačky 3/4" a rozetou, odtok ležatý, PP</t>
  </si>
  <si>
    <t>725869322.S</t>
  </si>
  <si>
    <t>Montáž zápachovej uzávierky pre zariaďovacie predmety, pračkovej do D 40 mm (podomietkovej)</t>
  </si>
  <si>
    <t>HL404.1</t>
  </si>
  <si>
    <t>Umývačkový-UP-zápachový uzáver DN40/50 s privzdušňovacou hlavicou HL902,  110x225mm</t>
  </si>
  <si>
    <t>725869340.S</t>
  </si>
  <si>
    <t>Montáž zápachovej uzávierky pre zariaďovacie predmety, sprchovej do D 50 mm</t>
  </si>
  <si>
    <t>551620004100</t>
  </si>
  <si>
    <t>Zápachová uzávierka HL520, DN 50, pre odpadové otvory sprchových vaničiek d 90 mm, nastaviteľný kĺb, krytka d 113 mm - nerez, PP/PE</t>
  </si>
  <si>
    <t>286630021600</t>
  </si>
  <si>
    <t>Sprchový vpust "Primus-Drain" HL540, DN 50, (0,8 l/s), s izolačnou súpravou a 3 upevňovacími nožičkami, PP/nerez	ks	22,000	118,35</t>
  </si>
  <si>
    <t>725869370.S</t>
  </si>
  <si>
    <t>Montáž zápachovej uzávierky pre zariaďovacie predmety, pisoárovej do D 40 mm</t>
  </si>
  <si>
    <t>551620011100</t>
  </si>
  <si>
    <t>Zápachová uzávierka - sifón pre pisoáre HL431/40, DN 40, (0,7 l/s), odtok 0 - 90°, odsávací, zvislý odtok, biela, PP</t>
  </si>
  <si>
    <t>998725202.S</t>
  </si>
  <si>
    <t>Presun hmôt pre zariaďovacie predmety v objektoch výšky nad 6 do 12 m</t>
  </si>
  <si>
    <t>998725293.S</t>
  </si>
  <si>
    <t>Zariaďovacie predmety, prípl.za presun nad vymedz. najväčšiu dopravnú vzdialenosť do 500 m</t>
  </si>
  <si>
    <t>732</t>
  </si>
  <si>
    <t>Ústredné kúrenie, strojovne</t>
  </si>
  <si>
    <t>732331018.S</t>
  </si>
  <si>
    <t>Montáž expanznej nádoby tlak do 6 bar s membránou 80 l</t>
  </si>
  <si>
    <t>7309000</t>
  </si>
  <si>
    <t>Refix DT 60, zelená, 10 bar</t>
  </si>
  <si>
    <t>6830300.1</t>
  </si>
  <si>
    <t>MK 5/4", guľový kohút so zaistením</t>
  </si>
  <si>
    <t>998732201.S</t>
  </si>
  <si>
    <t>Presun hmôt pre strojovne v objektoch výšky do 6 m</t>
  </si>
  <si>
    <t>998732293.S</t>
  </si>
  <si>
    <t>Strojovne, prípl.za presun nad vymedz. najväčšiu dopravnú vzdialenosť do 500 m</t>
  </si>
  <si>
    <t>767995101.S</t>
  </si>
  <si>
    <t>Montáž ostatných atypických kovových stavebných doplnkových konštrukcií do 5 kg</t>
  </si>
  <si>
    <t>33950041</t>
  </si>
  <si>
    <t>Závesy a konzoly pre zavesenie potrubí</t>
  </si>
  <si>
    <t>998767201.S</t>
  </si>
  <si>
    <t>Presun hmôt pre kovové stavebné doplnkové konštrukcie v objektoch výšky do 6 m</t>
  </si>
  <si>
    <t>998767293.S</t>
  </si>
  <si>
    <t>Kovové stav.dopln.konštr., prípl.za presun nad najväčšiu dopr. vzdial. do 500 m</t>
  </si>
  <si>
    <t>Plyn - Plynoinštalácia</t>
  </si>
  <si>
    <t xml:space="preserve">    723 - Zdravotechnika - plynovod</t>
  </si>
  <si>
    <t xml:space="preserve">    734 - Ústredné kúrenie, armatúry.</t>
  </si>
  <si>
    <t xml:space="preserve">    23-M - Montáže potrubia</t>
  </si>
  <si>
    <t xml:space="preserve">OST - Hodinové zúčtovacie sadzby </t>
  </si>
  <si>
    <t>94994210.S</t>
  </si>
  <si>
    <t>Prenájom pracovnej plošiny</t>
  </si>
  <si>
    <t>723</t>
  </si>
  <si>
    <t>Zdravotechnika - plynovod</t>
  </si>
  <si>
    <t>723120204.S</t>
  </si>
  <si>
    <t>Potrubie z oceľových rúrok závitových čiernych spájaných zvarovaním - akosť 11 353.0 DN 25</t>
  </si>
  <si>
    <t>723120206.S</t>
  </si>
  <si>
    <t>Potrubie z oceľových rúrok závitových čiernych spájaných zvarovaním - akosť 11 353.0 DN 40</t>
  </si>
  <si>
    <t>723150312.S</t>
  </si>
  <si>
    <t>Potrubie z oceľových rúrok hladkých čiernych spájaných zvarov. akosť 11 353.0 Dxt 57x2, 9 mm</t>
  </si>
  <si>
    <t>723150367.S</t>
  </si>
  <si>
    <t>Potrubie z oceľových rúrok hladkých čiernych, chránička Dxt 57x2,9 mm</t>
  </si>
  <si>
    <t>723150368.S</t>
  </si>
  <si>
    <t>Potrubie z oceľových rúrok hladkých čiernych, chránička Dxt 76x3,2 mm</t>
  </si>
  <si>
    <t>723170010.S</t>
  </si>
  <si>
    <t>Montáž plynovej nerezovej vlnovcovej rúry DN 25</t>
  </si>
  <si>
    <t>141310100190</t>
  </si>
  <si>
    <t>Rúra ohybná vlnovcová z ušľachtilej ocele PLT, DN 25 (1"), balenie 15 m, systém BOAGAZ, TZB-komplet</t>
  </si>
  <si>
    <t>197730059716</t>
  </si>
  <si>
    <t>Spojka PLT, DN 25, mosadz, systém BOAGAZ, TZB-komplet</t>
  </si>
  <si>
    <t>723190204.S</t>
  </si>
  <si>
    <t>Prípojka plynovodná z oceľových rúrok závitových čiernych spájaných na závit DN 25</t>
  </si>
  <si>
    <t>súb.</t>
  </si>
  <si>
    <t>723221024.S</t>
  </si>
  <si>
    <t>Montáž vzorkovacieho guľového uzáveru rohového G 1/2</t>
  </si>
  <si>
    <t>551551340009800.S</t>
  </si>
  <si>
    <t>Vzorkovací uzáver plynu rohový d 9,8 mm, 1/2", niklovaná mosadz</t>
  </si>
  <si>
    <t>723230103.S</t>
  </si>
  <si>
    <t>Montáž poistnej vsuvky G 1 FM s protipožiarnou armatúrou a vnútorným a vonkajším závitom</t>
  </si>
  <si>
    <t>551390000300</t>
  </si>
  <si>
    <t>Protipožiarna armatúra závitová Firebag 1"Fx1"F, prevádzková poistka, pozinkovaná oceľ, IVAR.TASK</t>
  </si>
  <si>
    <t>723230506.S</t>
  </si>
  <si>
    <t>Montáž nadprietokovej poistky plynu G 1/2 (DN 25) FM typ L prietok V 6 m3/h s vnútorným a vonkajším závitom</t>
  </si>
  <si>
    <t>551390003400</t>
  </si>
  <si>
    <t>Bezpečnostná nadprietoková poistka GST typ L-FM, 1" FM, 6 m3/h, nerezová oceľ, IVAR.GST-L-FM</t>
  </si>
  <si>
    <t>723231006.S</t>
  </si>
  <si>
    <t>Montáž guľového uzáveru plynu priameho G 1/2</t>
  </si>
  <si>
    <t>551340004700.S</t>
  </si>
  <si>
    <t>Guľový uzáver na plyn 1/2", plnoprietokový s obojstranne predĺženým závitom, niklovaná mosadz</t>
  </si>
  <si>
    <t>723231012.S</t>
  </si>
  <si>
    <t>Montáž guľového uzáveru plynu priameho G 1</t>
  </si>
  <si>
    <t>551340004900.S</t>
  </si>
  <si>
    <t>Guľový uzáver na plyn 1", plnoprietokový s obojstranne predĺženým závitom, niklovaná mosadz</t>
  </si>
  <si>
    <t>723231021.S</t>
  </si>
  <si>
    <t>Montáž guľového uzáveru plynu priameho G 2</t>
  </si>
  <si>
    <t>551340005200.S</t>
  </si>
  <si>
    <t>Guľový uzáver na plyn 2", plnoprietokový s obojstranne predĺženým závitom, niklovaná mosadz</t>
  </si>
  <si>
    <t>998723201.S</t>
  </si>
  <si>
    <t>Presun hmôt pre vnútorný plynovod v objektoch výšky do 6 m</t>
  </si>
  <si>
    <t>998723293.S</t>
  </si>
  <si>
    <t>Plynovod, prípl.za presun nad vymedz. najväčšiu dopravnú vzdialenosť do 500 m</t>
  </si>
  <si>
    <t>734</t>
  </si>
  <si>
    <t>Ústredné kúrenie, armatúry.</t>
  </si>
  <si>
    <t>734391124.S</t>
  </si>
  <si>
    <t>Ostatné horúcovodné armatúry, kondenzačná slučka na privarenie STN 13 7533.1 - stočené</t>
  </si>
  <si>
    <t>734421161.S</t>
  </si>
  <si>
    <t>Montáž tlakomeru deformačného kruhového 0-6 kPa priemer 100</t>
  </si>
  <si>
    <t>734424912.S</t>
  </si>
  <si>
    <t>Kohútik čapový M 20 x 1, 5</t>
  </si>
  <si>
    <t>551240012200.S</t>
  </si>
  <si>
    <t>Kohút tlakomerový obyčajný M 20x1,5 mm</t>
  </si>
  <si>
    <t>998734201.S</t>
  </si>
  <si>
    <t>Presun hmôt pre armatúry v objektoch výšky do 6 m</t>
  </si>
  <si>
    <t>998734293.S</t>
  </si>
  <si>
    <t>Armatúry, prípl.za presun nad vymedz. najväčšiu dopravnú vzdialenosť do 500 m</t>
  </si>
  <si>
    <t>783424341.S</t>
  </si>
  <si>
    <t>Nátery kov.potr.a armatúr v kanáloch a šachtách syntetické potrubie do DN 50 mm dvojnás. 1x email a základný náter - 140µm</t>
  </si>
  <si>
    <t>23-M</t>
  </si>
  <si>
    <t>Montáže potrubia</t>
  </si>
  <si>
    <t>230230121</t>
  </si>
  <si>
    <t>Príprava na tlakovú skúšku vzduchom a vodou do 0,6 MPa</t>
  </si>
  <si>
    <t>úsek</t>
  </si>
  <si>
    <t>230230001.S</t>
  </si>
  <si>
    <t>Predbežná tlaková skúška vodou DN 50</t>
  </si>
  <si>
    <t>230230016.S</t>
  </si>
  <si>
    <t>Hlavná tlaková skúška vzduchom 0, 6 MPa DN 50</t>
  </si>
  <si>
    <t>230230292.S</t>
  </si>
  <si>
    <t>Napustenie potrubia OPZ</t>
  </si>
  <si>
    <t xml:space="preserve">Hodinové zúčtovacie sadzby </t>
  </si>
  <si>
    <t>HZS001</t>
  </si>
  <si>
    <t>Revízie</t>
  </si>
  <si>
    <t>HZS004</t>
  </si>
  <si>
    <t>Dodávka a montáž plynových spotrebičov(kotol, infražiariče a ohrievače) je vyšpecifikovaná v časti Vykurovanie</t>
  </si>
  <si>
    <t>ÚK - Ústredné vykurovanie</t>
  </si>
  <si>
    <t>713 - Izolácie tepelné</t>
  </si>
  <si>
    <t>731 - Ústredné kúrenie - kotolne</t>
  </si>
  <si>
    <t>732 - Ústredné kúrenie - strojovne</t>
  </si>
  <si>
    <t>733 - Ústredné vykurovanie - potrubie</t>
  </si>
  <si>
    <t>734 - Ústredné vykurovanie - armatúry</t>
  </si>
  <si>
    <t>735 - Ústredné vykurovanie - vykurovacie telesá</t>
  </si>
  <si>
    <t>HZS - Hodinové zúčtovacie sadzby</t>
  </si>
  <si>
    <t>283310001100</t>
  </si>
  <si>
    <t>Izolačná PE trubica TUBOLIT DG 18x9 mm (d potrubia x hr. izolácie), nadrezaná, AZ FLEX</t>
  </si>
  <si>
    <t>283310004900</t>
  </si>
  <si>
    <t>Izolačná PE trubica TUBOLIT DG 35x20 mm (d potrubia x hr. izolácie), nadrezaná, AZ FLEX</t>
  </si>
  <si>
    <t>713482152.S</t>
  </si>
  <si>
    <t>Montáž trubíc z EPDM, hr.38-50,vnút.priemer 39-73 mm</t>
  </si>
  <si>
    <t>azf2807</t>
  </si>
  <si>
    <t>Rockwool 800 54x50  izolácia-skruž s hliníkovou fóliou (ALS) AZ FLEX Rockwool</t>
  </si>
  <si>
    <t>731</t>
  </si>
  <si>
    <t>Ústredné kúrenie - kotolne</t>
  </si>
  <si>
    <t>731261070.S</t>
  </si>
  <si>
    <t>Montáž plynového kotla nástenného kondenzačného vykurovacieho bez zásobníka</t>
  </si>
  <si>
    <t>B2HA 009</t>
  </si>
  <si>
    <t>Kotol nástenný, plynový, oceľový, kondenzačný, vykurovací, pre prevádzku závislú/nezávislú na vzduchu v miestnosti, výkon 12-49 kW (50/30 °C)</t>
  </si>
  <si>
    <t>ZK03663</t>
  </si>
  <si>
    <t>Pripojovacia sada s obehovým čerpadlom, VIESSMANN</t>
  </si>
  <si>
    <t>ZK03678</t>
  </si>
  <si>
    <t>Montážny rám, VIESSMANN</t>
  </si>
  <si>
    <t>7179488</t>
  </si>
  <si>
    <t>Ponorné čidlo teploty, VIESSMANN</t>
  </si>
  <si>
    <t>7731598</t>
  </si>
  <si>
    <t>Plynový filter Rp 3/4, VIESSMANN</t>
  </si>
  <si>
    <t>7418012</t>
  </si>
  <si>
    <t>paralelný adaptér 80/125 - 80/80</t>
  </si>
  <si>
    <t>7373338</t>
  </si>
  <si>
    <t>rozšírenie D=60-80</t>
  </si>
  <si>
    <t>7194314</t>
  </si>
  <si>
    <t>spalinové koleno 87° D=80 PPs (1ks)</t>
  </si>
  <si>
    <t>7194313</t>
  </si>
  <si>
    <t>revízny T-kus 87° PPs</t>
  </si>
  <si>
    <t>7194315</t>
  </si>
  <si>
    <t>spalinové koleno 45° D=80 PPs (2ks)</t>
  </si>
  <si>
    <t>bal</t>
  </si>
  <si>
    <t>7194310</t>
  </si>
  <si>
    <t>spalinová rúra D=80 L=1000 PPs (1ks)</t>
  </si>
  <si>
    <t>7194309</t>
  </si>
  <si>
    <t>spalinová rúra D=80 L=1950 (2 ks=3,9 m)</t>
  </si>
  <si>
    <t>7426189</t>
  </si>
  <si>
    <t>sada pre vyústenie na D=80 sw paralelne</t>
  </si>
  <si>
    <t>Z008341</t>
  </si>
  <si>
    <t>Vitotrol 200-A</t>
  </si>
  <si>
    <t>7312610701.S</t>
  </si>
  <si>
    <t>Montáž plynového ohrievača zásobníkového</t>
  </si>
  <si>
    <t>06610040</t>
  </si>
  <si>
    <t>Plynový zásobníkový ohrievač vody QUANTUM Q7SU-110-175, 370 litrov</t>
  </si>
  <si>
    <t>0304204</t>
  </si>
  <si>
    <t>Odvod spalín Quantum - adaptér koaxiálneho potrubia(Al) D100/150-2xD100</t>
  </si>
  <si>
    <t>0310197</t>
  </si>
  <si>
    <t>Odvod spalín Quantum - koleno(Al) D110, 90°</t>
  </si>
  <si>
    <t>0310164</t>
  </si>
  <si>
    <t>Odvod spalín Quantum - koleno(Al) D110, 45°</t>
  </si>
  <si>
    <t>0307160</t>
  </si>
  <si>
    <t>Odvod spalín Quantum - rúra(Al) D110, 500 mm</t>
  </si>
  <si>
    <t>0307161</t>
  </si>
  <si>
    <t>Odvod spalín Quantum - rúra(Al) D110, 1000 mm</t>
  </si>
  <si>
    <t>0304199</t>
  </si>
  <si>
    <t>Odvod spalín Quantum - krzcia manžeta (Al), d154</t>
  </si>
  <si>
    <t>7312610702.S</t>
  </si>
  <si>
    <t>Montáž plynového tmavého infražiariča</t>
  </si>
  <si>
    <t>10001</t>
  </si>
  <si>
    <t>Plynový tmavý infražiarič TERMSTAR 2000 TS 45 ESS, výkon 29-45 kW, 2-rúrový tvar 2R, dĺžka 20 m</t>
  </si>
  <si>
    <t>10002</t>
  </si>
  <si>
    <t>Ochranná mriežka infražiariča</t>
  </si>
  <si>
    <t>10003</t>
  </si>
  <si>
    <t>El.riadenie QR 4.3 (pre 3 ks žiaričov)</t>
  </si>
  <si>
    <t>10004</t>
  </si>
  <si>
    <t>El.riadenie QR 3</t>
  </si>
  <si>
    <t>10005</t>
  </si>
  <si>
    <t>Dymovod, bez prisávania, cez strechu, cca 3m</t>
  </si>
  <si>
    <t>10006</t>
  </si>
  <si>
    <t>Montážne príslušenstvo</t>
  </si>
  <si>
    <t>10007</t>
  </si>
  <si>
    <t>Elektrokabeláž</t>
  </si>
  <si>
    <t>731361101.S</t>
  </si>
  <si>
    <t>Nerezový komín dvojplášťový DN 150 mm, výšky 8 m</t>
  </si>
  <si>
    <t>16591259</t>
  </si>
  <si>
    <t>731361109.S</t>
  </si>
  <si>
    <t>Príplatok k cene za 1 m nerezového komína dvojplášťového DN 150 mm, výšky nad 8 do 18 m</t>
  </si>
  <si>
    <t>731380075.S</t>
  </si>
  <si>
    <t>Odťah spalín od kondenzačných kotlov súosový vedený vodorovne vonkajšiou stenou priemer 80/125 mm</t>
  </si>
  <si>
    <t>998731202.S</t>
  </si>
  <si>
    <t>Presun hmôt pre kotolne umiestnené vo výške (hĺbke) nad 6 do 12 m</t>
  </si>
  <si>
    <t>998731293.S</t>
  </si>
  <si>
    <t>Kotolne, prípl.za presun nad vymedz. najväčšiu dopravnú vzdialenosť do 500 m</t>
  </si>
  <si>
    <t>Ústredné kúrenie - strojovne</t>
  </si>
  <si>
    <t>732111402.S</t>
  </si>
  <si>
    <t>Montáž rozdeľovača a zberača združeného prietok Q 10 m3/h (modul 100 mm)</t>
  </si>
  <si>
    <t>484650000200.S</t>
  </si>
  <si>
    <t>Rozdeľovač a zberač modul 100 mm, max. prietok 10 m3/hod, prevádzková teplota 110°C, pretlak 0,6 Mpa</t>
  </si>
  <si>
    <t>484650039400</t>
  </si>
  <si>
    <t>Nastaviteľný stojan NS 80 - 100, výška 420 - 670 mm pre rozdeľovače a zberače RS KOMBI, RACEN</t>
  </si>
  <si>
    <t>732230015.S</t>
  </si>
  <si>
    <t>Montáž akumulačnej nádoby vykurovacej vody bez výmenníka s izoláciou objem nad 1100 do 2000 l</t>
  </si>
  <si>
    <t>241908</t>
  </si>
  <si>
    <t xml:space="preserve">Akumulačná nádoba nesmaltovaná bez výmenníka Energy N 1500 AKU s odnímateľnou izoláciou Qtermo   </t>
  </si>
  <si>
    <t>732331057.S</t>
  </si>
  <si>
    <t>Montáž expanznej nádoby tlak 6 barov s membránou 250 l</t>
  </si>
  <si>
    <t>484630007000</t>
  </si>
  <si>
    <t>Nádoba expanzná s membránou typ N 250 l, D 634 mm, v 920 mm, pripojenie R 1", 6 bar, šedá, REFLEX</t>
  </si>
  <si>
    <t>7613100</t>
  </si>
  <si>
    <t>MK 1", guľový kohút so zaistením</t>
  </si>
  <si>
    <t>732429112.S</t>
  </si>
  <si>
    <t>Montáž čerpadla (do potrubia) obehového špirálového DN 40</t>
  </si>
  <si>
    <t>97924269</t>
  </si>
  <si>
    <t>MAGNA3 40-100 F 220 1x230V PN6/10</t>
  </si>
  <si>
    <t>732460074.S</t>
  </si>
  <si>
    <t>Montáž tepelného čerpadla vzduch/voda do 60 kW</t>
  </si>
  <si>
    <t>WAHD1343</t>
  </si>
  <si>
    <t xml:space="preserve">Priemyselné tepelné čerpadlo  - MEHP0071 MEHP-iS-G07 0071 Chiller Qch-60,1 / Qvyk-70,0   </t>
  </si>
  <si>
    <t>WA009702</t>
  </si>
  <si>
    <t xml:space="preserve">U - 1 PUMP 2P LH   </t>
  </si>
  <si>
    <t>WA009712</t>
  </si>
  <si>
    <t xml:space="preserve">U - WITH BUFFER TANK 0051   </t>
  </si>
  <si>
    <t>VO001690</t>
  </si>
  <si>
    <t xml:space="preserve">AUXILIARY SIGNAL 4-20mA   </t>
  </si>
  <si>
    <t>VO001693</t>
  </si>
  <si>
    <t xml:space="preserve">HP AND LP GAUGES </t>
  </si>
  <si>
    <t>RE000401</t>
  </si>
  <si>
    <t xml:space="preserve">WITH MECHANICAL FILTER   </t>
  </si>
  <si>
    <t>732460081.S</t>
  </si>
  <si>
    <t>Montáž automatického doplňovania Reflex</t>
  </si>
  <si>
    <t>8832000</t>
  </si>
  <si>
    <t>Servitec S, 70°C</t>
  </si>
  <si>
    <t>6811205</t>
  </si>
  <si>
    <t>Reflex Fillset, kontaktný vodomer, for water make-up</t>
  </si>
  <si>
    <t>7945620.1</t>
  </si>
  <si>
    <t>Uvedenie do prevádzky Fillcontrol Auto</t>
  </si>
  <si>
    <t>998732202.S</t>
  </si>
  <si>
    <t>Presun hmôt pre strojovne v objektoch výšky nad 6 m do 12 m</t>
  </si>
  <si>
    <t>733</t>
  </si>
  <si>
    <t>Ústredné vykurovanie - potrubie</t>
  </si>
  <si>
    <t>7331410181.S</t>
  </si>
  <si>
    <t>Potrubie z nerezových rúrok spájaných lisovaním d 28-54</t>
  </si>
  <si>
    <t>733181360.S</t>
  </si>
  <si>
    <t>Montáž odlučovača vzduchu absorbčného plavákového závitový spoj G 6/4</t>
  </si>
  <si>
    <t>9251040</t>
  </si>
  <si>
    <t>Reflex Exvoid A 1 1/2, threaded separátor mikrobublín, 110 °C, 10 bar</t>
  </si>
  <si>
    <t>9254811</t>
  </si>
  <si>
    <t>Reflex Exiso A/V 22 - 1 1/2, tepelná izolácia for Reflex Exvoid or Exdirt</t>
  </si>
  <si>
    <t>7221711151</t>
  </si>
  <si>
    <t>Potrubie plasthliníkové ALPEX-DUO Dxt 26x3-32x3 mm v kotúčoch</t>
  </si>
  <si>
    <t>733191202.S</t>
  </si>
  <si>
    <t>Tlaková skúška medeného potrubia nad 35 do 64 mm</t>
  </si>
  <si>
    <t>733191301.S</t>
  </si>
  <si>
    <t>Tlaková skúška plastového potrubia do 32 mm</t>
  </si>
  <si>
    <t>998733203.S</t>
  </si>
  <si>
    <t>Presun hmôt pre rozvody potrubia v objektoch výšky nad 6 do 24 m</t>
  </si>
  <si>
    <t>998733293.S</t>
  </si>
  <si>
    <t>Rozvody potrubia, prípl.za presun nad vymedz. najväčšiu dopravnú vzdial. do 500 m</t>
  </si>
  <si>
    <t>Ústredné vykurovanie - armatúry</t>
  </si>
  <si>
    <t>734209117.S</t>
  </si>
  <si>
    <t>Montáž závitovej armatúry s 2 závitmi G 6/4</t>
  </si>
  <si>
    <t>9256640</t>
  </si>
  <si>
    <t>Reflex Exdirt D 1 1/2, separátor kalov, 110 °C, 10 bar, magnet easy clip</t>
  </si>
  <si>
    <t>734213270.S</t>
  </si>
  <si>
    <t>Montáž ventilu odvzdušňovacieho závitového automatického G 1/2 so spätnou klapkou</t>
  </si>
  <si>
    <t>9250000</t>
  </si>
  <si>
    <t>Reflex Exvoid-T 1/2, automatic air vent, 110 °C, 10 bar</t>
  </si>
  <si>
    <t>734222104.S</t>
  </si>
  <si>
    <t>Montáž regulačného kohúta guľového 3-cestného DN 25</t>
  </si>
  <si>
    <t>7342240181.S</t>
  </si>
  <si>
    <t>Montáž guľového kohúta závitového G 1 - 6/4</t>
  </si>
  <si>
    <t>5511100045001</t>
  </si>
  <si>
    <t>Guľový uzáver pre vodu Evolution, 1 "- 6/4" FF, plnoprietokový, páčka, niklovaná mosadz, FIV.80001 P</t>
  </si>
  <si>
    <t>734240020.S</t>
  </si>
  <si>
    <t>Montáž spätnej klapky závitovej G 6/4</t>
  </si>
  <si>
    <t>551190001200.S</t>
  </si>
  <si>
    <t>Spätná klapka vodorovná závitová 6/4", PN 10, pre vodu, mosadz</t>
  </si>
  <si>
    <t>734252130.S</t>
  </si>
  <si>
    <t>Montáž ventilu poistného rohového G 1</t>
  </si>
  <si>
    <t>551210024200</t>
  </si>
  <si>
    <t>Ventil poistný pre vykurovanie, 1" x 5/4", 0,5-5,5 bar, PN16, KD25 Duco, mosadz, IVAR.PV KD</t>
  </si>
  <si>
    <t>734291113.S</t>
  </si>
  <si>
    <t>Ostané armatúry, kohútik plniaci a vypúšťací normy 13 7061, PN 1,0/100st. C G 1/2</t>
  </si>
  <si>
    <t>734291114.S</t>
  </si>
  <si>
    <t>Ostané armatúry, kohútik plniaci a vypúšťací normy 13 7061, PN 1,0/100st. C G 3/4</t>
  </si>
  <si>
    <t>734291340.S</t>
  </si>
  <si>
    <t>Montáž filtra závitového G 1</t>
  </si>
  <si>
    <t>62395</t>
  </si>
  <si>
    <t>Filter magnetický TF1, 1"</t>
  </si>
  <si>
    <t>734291360.S</t>
  </si>
  <si>
    <t>Montáž filtra závitového G 1 1/2</t>
  </si>
  <si>
    <t>422010003300</t>
  </si>
  <si>
    <t>Filter závitový, 6/4"FF, PN 20, 500 µm, Kv 24,50, mosadz CW617N, FIV.08412</t>
  </si>
  <si>
    <t>734296170.S</t>
  </si>
  <si>
    <t>Montáž zmiešavacej armatúry trojcestnej DN 25 so servopohonom</t>
  </si>
  <si>
    <t>734391114.S</t>
  </si>
  <si>
    <t>Ostatné horúcovodné armatúry, kondenzačná slučka na privarenie STN 13 7531.1 - zahnuté</t>
  </si>
  <si>
    <t>734411111.S</t>
  </si>
  <si>
    <t>Teplomer technický s ochranným púzdrom - priamy typ 160 prev."A"</t>
  </si>
  <si>
    <t>734412130.S</t>
  </si>
  <si>
    <t>Montáž teplomeru technického axiálneho priemer 63 mm dĺžka 100 mm</t>
  </si>
  <si>
    <t>TI80004PA</t>
  </si>
  <si>
    <t>Termomanometer - axiálny - 0 °C až +120 °C; vrátane spätnej klapky 1/4"Fx1/2"M; D80; 0-4bar, IVAR.TM 120  A</t>
  </si>
  <si>
    <t>734421160.S</t>
  </si>
  <si>
    <t>Montáž tlakomeru deformačného kruhového 0-10 MPa priemer 100</t>
  </si>
  <si>
    <t>998734203.S</t>
  </si>
  <si>
    <t>Presun hmôt pre armatúry v objektoch výšky nad 6 do 24 m</t>
  </si>
  <si>
    <t>735</t>
  </si>
  <si>
    <t>Ústredné vykurovanie - vykurovacie telesá</t>
  </si>
  <si>
    <t>735311201.S</t>
  </si>
  <si>
    <t>Montáž podlahového kúrenie so systémovou doskou z PS fólie s výstupkami, s kročajovou izoláciou hr. 30 mm, potrubie 16x2,0</t>
  </si>
  <si>
    <t>ND30N</t>
  </si>
  <si>
    <t>Systémová izolačná doska - s ochrannou fóliou   - 1400x800mm (1,12m2); čierna - 6,72m2/6ks, IVAR.COMBITOP ND 30 N</t>
  </si>
  <si>
    <t>DP50</t>
  </si>
  <si>
    <t>Obvodový dilatačný pás - samolepiaci s fóliou - tl. 10; š. 160mm - 50/250m, IVAR.DP 50</t>
  </si>
  <si>
    <t>PL10</t>
  </si>
  <si>
    <t>Plastifikátor - 10kg, IVAR.PL 10</t>
  </si>
  <si>
    <t>500684</t>
  </si>
  <si>
    <t>Zverné šróbenie- na viacvrstvové potrubie ALPEX - 16x2 ALU-EK, IVAR.TA 4420</t>
  </si>
  <si>
    <t>73016434</t>
  </si>
  <si>
    <t>Viacvrstvové potrubie  - 16x2; PN10, T=+70° C; PN10, T=+95° C - 100m, IVAR.TURATEC</t>
  </si>
  <si>
    <t>735311550.S</t>
  </si>
  <si>
    <t>Montáž zostavy rozdeľovač / zberač na stenu typ 6 cestný</t>
  </si>
  <si>
    <t>557674U</t>
  </si>
  <si>
    <t>UNIMIX - univerzálna zostava - skriňa  P-MAX 3 - 3/4"xEK; 6cestný; DAB.EVOSTA 2 40-70/130; mosadz, IVAR.UNIMIX</t>
  </si>
  <si>
    <t>735311560.S</t>
  </si>
  <si>
    <t>Montáž zostavy rozdeľovač / zberač na stenu typ 7 cestný</t>
  </si>
  <si>
    <t>557675U</t>
  </si>
  <si>
    <t>UNIMIX - univerzálna zostava - skriňa  P-MAX 3 - 3/4"xEK; 7cestný; DAB.EVOSTA 2 40-70/130; mosadz, IVAR.UNIMIX</t>
  </si>
  <si>
    <t>735311580.S</t>
  </si>
  <si>
    <t>Montáž zostavy rozdeľovač / zberač na stenu typ 9 cestný</t>
  </si>
  <si>
    <t>557677U</t>
  </si>
  <si>
    <t>UNIMIX - univerzálna zostava - skriňa  P-MAX 4 - 3/4"xEK; 9cestný; DAB.EVOSTA 2 40-70/130; mosadz, IVAR.UNIMIX</t>
  </si>
  <si>
    <t>735311590.S</t>
  </si>
  <si>
    <t>Montáž zostavy rozdeľovač / zberač na stenu typ 10 cestný</t>
  </si>
  <si>
    <t>557678U</t>
  </si>
  <si>
    <t>UNIMIX - univerzálna zostava - skriňa  P-MAX 4 - 3/4"xEK; 10cestný; DAB.EVOSTA 2 40-70/130; mosadz, IVAR.UNIMIX</t>
  </si>
  <si>
    <t>735311620.S</t>
  </si>
  <si>
    <t>Montáž zostavy rozdeľovač / zberač na stenu typ 12 cestný</t>
  </si>
  <si>
    <t>557680U</t>
  </si>
  <si>
    <t>UNIMIX - univerzálna zostava - skriňa  P-MAX 4 - 3/4"xEK; 12cestný; DAB.EVOSTA 2 40-70/130; mosadz, IVAR.UNIMIX</t>
  </si>
  <si>
    <t>735311770.S</t>
  </si>
  <si>
    <t>Montáž skrinky rozdeľovača pod omietku 9-12 okruhov</t>
  </si>
  <si>
    <t>I001050</t>
  </si>
  <si>
    <t>Skriňa rozdeľovača nástenná N-MAX 4 - 1030mm, IVAR.N-MAX 4</t>
  </si>
  <si>
    <t>I001060</t>
  </si>
  <si>
    <t>Skriňa rozdeľovača nástenná N-MAX 5 - 1200mm, IVAR.N-MAX 5</t>
  </si>
  <si>
    <t>735311781.S</t>
  </si>
  <si>
    <t>Montáž regulácie vykurovacích okruhov</t>
  </si>
  <si>
    <t>SDW20</t>
  </si>
  <si>
    <t>Izbový termostat SDW 20</t>
  </si>
  <si>
    <t>IVR3VA2</t>
  </si>
  <si>
    <t>Regulátor zmiešavacích ventilov - DIN lišta; 1 okruh, IVAR.R3V A2</t>
  </si>
  <si>
    <t>998735202.S</t>
  </si>
  <si>
    <t>Presun hmôt pre vykurovacie telesá v objektoch výšky nad 6 do 12 m</t>
  </si>
  <si>
    <t>998735293.S</t>
  </si>
  <si>
    <t>Vykurovacie telesá, prípl.za presun nad vymedz. najväčšiu dopr. vzdial. do 500 m</t>
  </si>
  <si>
    <t>HZS</t>
  </si>
  <si>
    <t>Hodinové zúčtovacie sadzby</t>
  </si>
  <si>
    <t>Tepelné čerpadlo - uvedenie do prevádzky, zaškolenie obsluhy</t>
  </si>
  <si>
    <t>HZS002</t>
  </si>
  <si>
    <t>Infražiariče - uvedenie do prevádzky, revízie, zaškolenie obsluhy</t>
  </si>
  <si>
    <t>HZS003</t>
  </si>
  <si>
    <t>Kotol - uvedenie do prevádzky, zaškolenie obsluhy</t>
  </si>
  <si>
    <t>Ohrievače TV - uvedenie do prevádzky, zaškolenie obsluhy</t>
  </si>
  <si>
    <t>HZS006</t>
  </si>
  <si>
    <t>Montáž regulácie kotolne</t>
  </si>
  <si>
    <t>HZS008</t>
  </si>
  <si>
    <t>Vypracovanie konštrukčnej dokumentácie a zabezpečenie osvedčenia OPO</t>
  </si>
  <si>
    <t>HZS009</t>
  </si>
  <si>
    <t>Úradná skúška tlakových nádob</t>
  </si>
  <si>
    <t>HZS010</t>
  </si>
  <si>
    <t>Prevádzkový poriadok kotolne</t>
  </si>
  <si>
    <t>VZT1 - Vzduchotechnika - AXIMA</t>
  </si>
  <si>
    <t xml:space="preserve">VZT 1 - Zariadenie č. 1 - Športová hala m.č. 1.15 </t>
  </si>
  <si>
    <t>VZT 2 - Zariadenie č. 2 -Znížená časť športovej haly</t>
  </si>
  <si>
    <t>VZT 3 - Zariadenie č. 3 -Administratívna časť -4 poschodový vstavok</t>
  </si>
  <si>
    <t>VZT 4 - Zariadenie č. 4 -klimatizácia kanc. miestnosti na IV.NP -  Klimatizačné zariadenie LG Multi F</t>
  </si>
  <si>
    <t xml:space="preserve">    4.1 - Klimatizačné zariadenie LG Multi F</t>
  </si>
  <si>
    <t>VZT 5 - Zariadenie č. 5 -Klimatizácia kancelárii -m.č. 2.04, 3.04</t>
  </si>
  <si>
    <t xml:space="preserve">    5.1 - Klimatizačné zariadenie LG Multi F</t>
  </si>
  <si>
    <t>OST - Ostatné</t>
  </si>
  <si>
    <t>VZT 1</t>
  </si>
  <si>
    <t xml:space="preserve">Zariadenie č. 1 - Športová hala m.č. 1.15 </t>
  </si>
  <si>
    <t>1.1</t>
  </si>
  <si>
    <t>Decentrálna vetracia jednotka RoofVent RP  typ RP-9-K-RX/ST.-/V1.D2  men. prietok vzduchu 8000 m3/h  el. napojenie: 3x 400V/ 50 Hz  prípojna hodnota (max) 8,5kW, 14,3A, istenie 20A  zloženie jednotky:  a) nástreš</t>
  </si>
  <si>
    <t>1.2</t>
  </si>
  <si>
    <t xml:space="preserve">Regulácia  Riadiaci systémy TopTronic®-voľne konfigurovateľný ,  pre jednotky Hoval (pre poz.č. 1.1 -3ks a 2.1 -1ks)  </t>
  </si>
  <si>
    <t>1.3</t>
  </si>
  <si>
    <t>Cu potrubie s izoláciou  špecifikácia pre 1 komplet:  kvapalina: Ø 9,5 mm 12 m  plyn: Ø 22,2 mm 12 m</t>
  </si>
  <si>
    <t>816708136</t>
  </si>
  <si>
    <t>1.4</t>
  </si>
  <si>
    <t>Vzt potrubie štvorhranné pozink.  špecifikácia pre 1 komplet:  potrubie do obvodu 2600 mm -12 % tvar. 18 m</t>
  </si>
  <si>
    <t>-108663442</t>
  </si>
  <si>
    <t>1.5</t>
  </si>
  <si>
    <t>Izolácia vzt potrubia  špecifikácia pre 1 komplet:  Izolácia K-Flex ST Duct Al 20mm 50 m²</t>
  </si>
  <si>
    <t>-319687420</t>
  </si>
  <si>
    <t>VZT 2</t>
  </si>
  <si>
    <t>Zariadenie č. 2 -Znížená časť športovej haly</t>
  </si>
  <si>
    <t>2.1</t>
  </si>
  <si>
    <t xml:space="preserve">Decentrálna vetracia jednotka RoofVent RP  typ RP-6-K-RX/ST.-/V0.D2  men. prietok vzduchu 5500 m3/h  el. napojenie: 3x 400V/ 50 Hz  prípojna hodnota (max) 4,43kW, 7,9A, istenie 20A  </t>
  </si>
  <si>
    <t>2.2</t>
  </si>
  <si>
    <t>Cu potrubie s izoláciou  kvapalina: Ø 9,5 mm 12m  plyn: Ø 22,2 mm 12m</t>
  </si>
  <si>
    <t>1486366846</t>
  </si>
  <si>
    <t>2.3</t>
  </si>
  <si>
    <t xml:space="preserve">Vzt potrubie štvorhranné pozink.  do obvodu 2400 -20% tvar. 23 m  </t>
  </si>
  <si>
    <t>712722491</t>
  </si>
  <si>
    <t>2.4</t>
  </si>
  <si>
    <t>Hliníková výustka do štvorhranného potrubia NOVA-A  400x300 mm s reguláciou -prívodná</t>
  </si>
  <si>
    <t>975201286</t>
  </si>
  <si>
    <t>2.5</t>
  </si>
  <si>
    <t>Izolácia K-Flex ST Duct Al 20mm - vnútorná</t>
  </si>
  <si>
    <t>-1290887139</t>
  </si>
  <si>
    <t>VZT 3</t>
  </si>
  <si>
    <t>Zariadenie č. 3 -Administratívna časť -4 poschodový vstavok</t>
  </si>
  <si>
    <t>3.1</t>
  </si>
  <si>
    <t xml:space="preserve">Vetracia rekuperačná jednotka  typ DUPLEX 580 ECV5.CP - zvislé prevedenie  max. prietok (pri 100 pa) : 580 mᵌ/h  max. účinnosť rekuperácie : 77-87 % </t>
  </si>
  <si>
    <t>a)</t>
  </si>
  <si>
    <t xml:space="preserve">Potrubné rozvody pre 3.1:  potrubie spiro vrát. tvaroviek do obv. Ø200 mm </t>
  </si>
  <si>
    <t>-1944322802</t>
  </si>
  <si>
    <t>b)</t>
  </si>
  <si>
    <t xml:space="preserve">Výustka do kruhového potrubia:  NOVA-C-2-425x75-R3-V-RAL -prívod  </t>
  </si>
  <si>
    <t>-1426240444</t>
  </si>
  <si>
    <t>c)</t>
  </si>
  <si>
    <t xml:space="preserve">Výustka do kruhového potrubia:  NOVA-C-1-425x75-R3-V-RAL -odvod  </t>
  </si>
  <si>
    <t>-1635468386</t>
  </si>
  <si>
    <t>d)</t>
  </si>
  <si>
    <t>Ohybná hadica Ø160 izolovaná</t>
  </si>
  <si>
    <t>1509851561</t>
  </si>
  <si>
    <t>e)</t>
  </si>
  <si>
    <t xml:space="preserve">Univerzálny plastový ventil 160 -prívod/odvod </t>
  </si>
  <si>
    <t>-1407134145</t>
  </si>
  <si>
    <t>f)</t>
  </si>
  <si>
    <t>Prodidážďová žalúzia IGC 200 s ochranným sitom</t>
  </si>
  <si>
    <t>-962729165</t>
  </si>
  <si>
    <t>g)</t>
  </si>
  <si>
    <t>-651824344</t>
  </si>
  <si>
    <t>3.2</t>
  </si>
  <si>
    <t>Malý radiálny ventilátor  typ EBB -170 NT s dobehom a spätnou klapkou  vzduch. výkon: 230/160/90 mᵌ/h  el. napojenie: 230V/ 50 Hz, 48/33/31 W  pripoj. potrubie: Ø 100</t>
  </si>
  <si>
    <t>1308942446</t>
  </si>
  <si>
    <t>3.3</t>
  </si>
  <si>
    <t>Malý radiálny ventilátor  typ EBB -100 NT s dobehom a spätnou klapkou  vzduch. výkon: 130/70 mᵌ/h  el. napojenie: 230V/ 50 Hz, 35/15 W  pripoj. potrubie: Ø 100</t>
  </si>
  <si>
    <t>-1712832761</t>
  </si>
  <si>
    <t>3.2-3.3  a)</t>
  </si>
  <si>
    <t>Potrubné rozvody pre 3.2 a 3.3:  potrubie spiro vrátane tvaroviek do obv. Ø125 mm</t>
  </si>
  <si>
    <t>-1843301578</t>
  </si>
  <si>
    <t>3.2-3.3 b)</t>
  </si>
  <si>
    <t>Potrubné rozvody pre 3.2 a 3.3:  vetracia mriežka LG-100 s okapničkou a sieťkou</t>
  </si>
  <si>
    <t>-963378254</t>
  </si>
  <si>
    <t>3.2-3.3 c)</t>
  </si>
  <si>
    <t>Potrubné rozvody pre 3.2 a 3.3:  vetracia mriežka LG-125 s okapničkou a sieťkou</t>
  </si>
  <si>
    <t>-1270328391</t>
  </si>
  <si>
    <t>VZT 4</t>
  </si>
  <si>
    <t>Zariadenie č. 4 -klimatizácia kanc. miestnosti na IV.NP -  Klimatizačné zariadenie LG Multi F</t>
  </si>
  <si>
    <t>4.1</t>
  </si>
  <si>
    <t>Klimatizačné zariadenie LG Multi F</t>
  </si>
  <si>
    <t>4.1a</t>
  </si>
  <si>
    <t>Vnútorná nastenná jednotka PC09SQ.NSJ  výkon: -chladenie/kúrenie 2,5/3,2kW  prietok vzduchu: 9,1/7,6/5/3 mᵌ /min  rozmer jednotky: 837x308x189 mm, 8,7k, odvlhčenie: 1,1 l/h, odvod kondenzu 21,5/16 mm, chlad. potrubie -kvap./plyn: 6,35/9,52 mm</t>
  </si>
  <si>
    <t>880005984</t>
  </si>
  <si>
    <t>4.1b</t>
  </si>
  <si>
    <t>Vnútorná nástenná jednotka PC12SQ.NSJ  výkon: -chladenie/kúrenie 3,5/3,8kW  prietok vzduchu: 9,6/8,1/5/3 mᵌ /min  rozmer jednotky: 837x308x189 mm, 8,7kg  odvlhčenie: 1,2 l/h, odvod kondenzu 21,5/16 mm  chlad. potrubie -kvap./plyn: 6,35/9,52 mm</t>
  </si>
  <si>
    <t>752772360</t>
  </si>
  <si>
    <t>4.1c</t>
  </si>
  <si>
    <t xml:space="preserve">Vonkajšia kondenzačná jednotka Multi F  typ MU5R30 U40  výkon: chlad./kúrenie 10,6/12,1kW  el. napojenie: 1f, 220-240V, 50 Hz  el. príkon: -chlad./kúrenie 3,4/3,6kW  napájací kábel: CYKY 3Cx4,0 mm²  komunikačný kábel: 5x1,5 mm²  </t>
  </si>
  <si>
    <t>-422022730</t>
  </si>
  <si>
    <t>4.1d</t>
  </si>
  <si>
    <t>Typizovaná konzola LG na stenu</t>
  </si>
  <si>
    <t>-28024928</t>
  </si>
  <si>
    <t>4.1e</t>
  </si>
  <si>
    <t>Cu potrubie s izoláciou + prepojovací kábel</t>
  </si>
  <si>
    <t>505408562</t>
  </si>
  <si>
    <t>VZT 5</t>
  </si>
  <si>
    <t>Zariadenie č. 5 -Klimatizácia kancelárii -m.č. 2.04, 3.04</t>
  </si>
  <si>
    <t>5.1</t>
  </si>
  <si>
    <t>5.1a</t>
  </si>
  <si>
    <t>Vnútorná kazetová jednotka 4-cestná CT08.R  výkon: -chladenie/kúrenie 2,1/2,3kW  el. príkon: 20W, 0,4A  rozmer jednotky: 570x214x570 mm, 17kg, odvlhčenie: 0,8 l/h, odvod kondenzu 35/22 mm, chlad. potrubie -kvap./plyn: 6,35/9,52 mm</t>
  </si>
  <si>
    <t>5.1b</t>
  </si>
  <si>
    <t xml:space="preserve">Vonkajšia kondenzačná jednotka Multi F  typ MU2R17 UL0  výkon: chlad./kúrenie 5,4/5,7kW  el. napojenie: 1f, 220-240V, 50 Hz  el. príkon: -chlad./kúrenie 1,7/1,6kW  napájací kábel: CYKY 3Cx2,5 mm²  komunikačný kábel: 5x1,5 mm² </t>
  </si>
  <si>
    <t>1123438007</t>
  </si>
  <si>
    <t>5.1c</t>
  </si>
  <si>
    <t>typizovaná konzola LG na stenu  Cu potrubie s izoláciou + prepojovací kábel</t>
  </si>
  <si>
    <t>-1699732333</t>
  </si>
  <si>
    <t>5.1d</t>
  </si>
  <si>
    <t>1444605740</t>
  </si>
  <si>
    <t>Oživenie, spustenie, zaregulovanie zariadení a zaškolenie obsluhy</t>
  </si>
  <si>
    <t>-436375397</t>
  </si>
  <si>
    <t>Zdvíhacie mechanizmy, žeriav</t>
  </si>
  <si>
    <t>1828405950</t>
  </si>
  <si>
    <t>OS3</t>
  </si>
  <si>
    <t>Pracovné plošiny, lešenie</t>
  </si>
  <si>
    <t>-594701413</t>
  </si>
  <si>
    <t>OS4</t>
  </si>
  <si>
    <t xml:space="preserve">Montážny, spojovací, tesniaci a kotviaci materiál </t>
  </si>
  <si>
    <t>604337347</t>
  </si>
  <si>
    <t>OS5</t>
  </si>
  <si>
    <t>Zaobstarávacie a dopravné náklady</t>
  </si>
  <si>
    <t>1363410237</t>
  </si>
  <si>
    <t>SO02 - Prípojka plynu</t>
  </si>
  <si>
    <t>D1 - Práce a dodávky HSV</t>
  </si>
  <si>
    <t xml:space="preserve">    8 - Rúrové vedenie</t>
  </si>
  <si>
    <t>D2 - Práce a dodávky PSV</t>
  </si>
  <si>
    <t>D3 - Práce a dodávky M</t>
  </si>
  <si>
    <t>132201101.S</t>
  </si>
  <si>
    <t>Výkop ryhy do šírky 600 mm v horn.3 do 100 m3</t>
  </si>
  <si>
    <t>162201102.S</t>
  </si>
  <si>
    <t>Vodorovné premiestnenie výkopku z horniny 1-4 nad 20-50m</t>
  </si>
  <si>
    <t>174101001.S</t>
  </si>
  <si>
    <t>Zásyp sypaninou so zhutnením jám, šachiet, rýh, zárezov alebo okolo objektov do 100 m3</t>
  </si>
  <si>
    <t>583310001600.S</t>
  </si>
  <si>
    <t>Kamenivo ťažené hrubé frakcia 16-32 mm</t>
  </si>
  <si>
    <t>175101101.S</t>
  </si>
  <si>
    <t>Obsyp potrubia sypaninou z vhodných hornín 1 až 4 bez prehodenia sypaniny</t>
  </si>
  <si>
    <t>451573111.S</t>
  </si>
  <si>
    <t>Lôžko pod potrubie, stoky a drobné objekty, v otvorenom výkope z piesku a štrkopiesku do 63 mm</t>
  </si>
  <si>
    <t>Rúrové vedenie</t>
  </si>
  <si>
    <t>899721111.S</t>
  </si>
  <si>
    <t>Vyhľadávací vodič na potrubí PVC DN do 150</t>
  </si>
  <si>
    <t>844014</t>
  </si>
  <si>
    <t>Vodič CE 4mm2 s PE izoláciou a plným Cu jadrom 200m balenie</t>
  </si>
  <si>
    <t>899721133.S</t>
  </si>
  <si>
    <t>Označenie plynovodného potrubia žltou výstražnou fóliou</t>
  </si>
  <si>
    <t>283230008300.S</t>
  </si>
  <si>
    <t>Výstražná fólia PE, š. 300 mm, pre plyn, farba žltá</t>
  </si>
  <si>
    <t>998276101.S</t>
  </si>
  <si>
    <t>Presun hmôt pre rúrové vedenie hĺbené z rúr z plast., hmôt alebo sklolamin. v otvorenom výkope</t>
  </si>
  <si>
    <t>D2</t>
  </si>
  <si>
    <t>72315031.S</t>
  </si>
  <si>
    <t>Úprava Plynomerne - odberné miesto Box Club Stavbár Nitra, vrátane rotačného plynomera G65, DN50 a elektronického prepočítavača MacBAT5 s integrovaným GSM modemom</t>
  </si>
  <si>
    <t>7231503121.S</t>
  </si>
  <si>
    <t>Ochranná oceľová rúra pre PE, DN50</t>
  </si>
  <si>
    <t>723160206.S</t>
  </si>
  <si>
    <t>Prípojka k plynomeru spojená na závit bez obchádzky G 6/4</t>
  </si>
  <si>
    <t>723160336.S</t>
  </si>
  <si>
    <t>Prípojka k plynomeru zvarená, rozpierka prípojky G 6/4</t>
  </si>
  <si>
    <t>551340003000</t>
  </si>
  <si>
    <t>Guľový uzáver plynu priamy G24, 1" s integrovanou tlakovou zátkou, PN 5, mosadz, IVAR</t>
  </si>
  <si>
    <t>723231015.S</t>
  </si>
  <si>
    <t>Montáž guľového uzáveru plynu priameho G 5/4</t>
  </si>
  <si>
    <t>551340005000.S</t>
  </si>
  <si>
    <t>Guľový uzáver na plyn 5/4", plnoprietokový s obojstranne predĺženým závitom, niklovaná mosadz</t>
  </si>
  <si>
    <t>723232124.S</t>
  </si>
  <si>
    <t>Montáž armatúry závitovej s dvoma závitmi, STL regulátor tlaku plynu G 5/4</t>
  </si>
  <si>
    <t>55134001061.S</t>
  </si>
  <si>
    <t>Regulátor tlaku plynu STL/NTL EKB-25, 0,03-0,5 MPa/2 kPa, 25 m3/h</t>
  </si>
  <si>
    <t>723239203.S</t>
  </si>
  <si>
    <t>Montáž armatúr plynových s dvoma závitmi G 1 ostatné typy</t>
  </si>
  <si>
    <t>FM040000B10</t>
  </si>
  <si>
    <t>Plynový filter - závitový - 1"; PN 6; 10µm, IVAR.FM</t>
  </si>
  <si>
    <t>723239130.S</t>
  </si>
  <si>
    <t>Montáž skrinky pre ROMZ</t>
  </si>
  <si>
    <t>55134001062.S</t>
  </si>
  <si>
    <t>Skrinka pre ROMZ š.1500, v.1800, h.450 mm</t>
  </si>
  <si>
    <t>723261914.S</t>
  </si>
  <si>
    <t>Montáž plynomera s odvzdušnením a odskúšaním PS-20</t>
  </si>
  <si>
    <t>Podružný plynomer ACTARIS G16MT, DN40</t>
  </si>
  <si>
    <t>Presun hmôt pre vnútorný plynovod v objektoch výšky do 6 m	%	3,566	0,90</t>
  </si>
  <si>
    <t>Montáž tlakomeru deformačného kruhového 0-160 kPa priemer 100</t>
  </si>
  <si>
    <t>ks734424912.S</t>
  </si>
  <si>
    <t>D3</t>
  </si>
  <si>
    <t>230120095.S</t>
  </si>
  <si>
    <t>Montáž  vývodu signalizačného vodiča	ks	1,000	4,34</t>
  </si>
  <si>
    <t>345510001800.S</t>
  </si>
  <si>
    <t>Autozásuvka, 7 pólová, 12 V, DIN/ISO 1724, nárazuvzdorný plast</t>
  </si>
  <si>
    <t>230201136.S</t>
  </si>
  <si>
    <t>Montáž plynového potrubia z dvojvsrtvového PE 100 SDR11 zváraných elektrotvarovkami D 32x3,0 mm</t>
  </si>
  <si>
    <t>286130035900.S</t>
  </si>
  <si>
    <t>Rúra HDPE na plyn PE100 SDR11 32x3,0x100 m</t>
  </si>
  <si>
    <t>286110016380</t>
  </si>
  <si>
    <t>Flexibilná drenážna rúra ACO Flex PVC-U, DN 65, SN4, bez perforácie, žltá, dĺ. 50 m</t>
  </si>
  <si>
    <t>230201145.S</t>
  </si>
  <si>
    <t>Montáž plynového potrubia z dvojvsrtvového PE 100 SDR11 zváraných elektrotvarovkami D 63x5,8 mm</t>
  </si>
  <si>
    <t>286130036200.S</t>
  </si>
  <si>
    <t>Rúra HDPE na plyn PE100 SDR11 63x5,8x100 m</t>
  </si>
  <si>
    <t>230203003</t>
  </si>
  <si>
    <t>Montáž objímky UB presuvnej PE 100 SDR 11 D 32 mm</t>
  </si>
  <si>
    <t>286530177500</t>
  </si>
  <si>
    <t>Presuvná objímka, elektrotvarovka UB PE 100 SDR 11 D 32 mm, FRIALEN</t>
  </si>
  <si>
    <t>230203006</t>
  </si>
  <si>
    <t>Montáž objímky UB presuvnej PE 100 SDR 11 D 63 mm</t>
  </si>
  <si>
    <t>286530177800</t>
  </si>
  <si>
    <t>Presuvná objímka, elektrotvarovka UB PE 100 SDR 11 D 63 mm, FRIALEN</t>
  </si>
  <si>
    <t>230203182</t>
  </si>
  <si>
    <t>Montáž kolena W90° elektrotvarovkového PE 100 SDR 11 D 32 mm</t>
  </si>
  <si>
    <t>286530186900</t>
  </si>
  <si>
    <t>Koleno 90° elektrotvarovkové W 90° PE 100 SDR 11 D 32 mm, FRIALEN	ks	1,000	10,69</t>
  </si>
  <si>
    <t>230203239</t>
  </si>
  <si>
    <t>Montáž armatúry DAA (Kit) prípojkovej navŕtavacej s predĺženou odbočkou PE 100 SDR 11 D 63/32 mm</t>
  </si>
  <si>
    <t>286530158700</t>
  </si>
  <si>
    <t>Prípojková navŕtavacia armatúra s predĺženou odbočkou, elektrotvarovka DAA (Kit) PE 100 SDR 11 D 63/32 mm, FRIALEN</t>
  </si>
  <si>
    <t>230203406</t>
  </si>
  <si>
    <t>Montáž elektrotvaroviek MV klenuté dno PE 100 SDR11 D 63 mm</t>
  </si>
  <si>
    <t>286530173700</t>
  </si>
  <si>
    <t>Elektrotvarovkové klenuté dno MV PE 100 SDR 11 D 63 mm, FRIALEN</t>
  </si>
  <si>
    <t>230203562</t>
  </si>
  <si>
    <t>Montáž USTR prechodka PE/oceľ PE100 SDR11 D32/DN25mm</t>
  </si>
  <si>
    <t>286220031000</t>
  </si>
  <si>
    <t>Prechodka USTR PE/oceľ PE 100 SDR 11 D/DN 32/25, FRIALEN</t>
  </si>
  <si>
    <t>230220011.S</t>
  </si>
  <si>
    <t>Montáž orientačného stĺpika</t>
  </si>
  <si>
    <t>VK14071</t>
  </si>
  <si>
    <t>Plynárenský orientačný stĺpik oceľový, s PE ochranou a fóliou, bez betónovej pätky výška 2250mm, MIVA</t>
  </si>
  <si>
    <t>8443041</t>
  </si>
  <si>
    <t>Plynárenská označovacia tabuľka s objímkou typ B malá rozmer 105x110mm, MIVA</t>
  </si>
  <si>
    <t>230230046.S</t>
  </si>
  <si>
    <t>Hlavná tlaková skúška vzduchom 4,0 MPa DN 50</t>
  </si>
  <si>
    <t>230230076.S</t>
  </si>
  <si>
    <t>Čistenie potrubí DN 200</t>
  </si>
  <si>
    <t>230230122.S</t>
  </si>
  <si>
    <t>Príprava na tlakovú skúšku vzduchom a vodou do 4 MPa</t>
  </si>
  <si>
    <t>230230201</t>
  </si>
  <si>
    <t>Príprava na odstránenie plynu z potrubia dusíkom</t>
  </si>
  <si>
    <t>230230212.S</t>
  </si>
  <si>
    <t>Odstránenie plynu z potrubia dusíkom  DN 80</t>
  </si>
  <si>
    <t>230250002.S</t>
  </si>
  <si>
    <t>Montáž kontrolného vývodu napäťového zemného KVZ</t>
  </si>
  <si>
    <t>Úradná skúška - účasť TI</t>
  </si>
  <si>
    <t>SO03 - Elektrická prípojka</t>
  </si>
  <si>
    <t xml:space="preserve">    46-M - Zemné práce pri extr.mont.prácach</t>
  </si>
  <si>
    <t>Chránička delená elektroinštalačná, uložená voľne</t>
  </si>
  <si>
    <t>Chránička delená KOPODUR KD 09200 FC, čierna, DN 200, HDPE, KOPOS</t>
  </si>
  <si>
    <t>Ukončenie vodičov v rozvádzač. vrátane zapojenia a vodičovej koncovky do 120 mm2</t>
  </si>
  <si>
    <t>Káblové oko hliníkové lisovacie 120 Al 617144</t>
  </si>
  <si>
    <t>Ukončenie vodičov v rozvádzač. vrátane zapojenia a vodičovej koncovky do 240 mm2</t>
  </si>
  <si>
    <t>Káblové oko hliníkové lisovacie 240 Al 617210</t>
  </si>
  <si>
    <t>Poistka nožová veľkost 2 do 400 A 500 V</t>
  </si>
  <si>
    <t>Poistková vložka nožová PNA2 250A gG, veľkosť 2</t>
  </si>
  <si>
    <t>Skriňa RE plastová, trojfázová, dvojtarifná 1 odberateľ</t>
  </si>
  <si>
    <t>Skriňa elektromerová ER P.M F803 250A 150/5A P0 2x240/240</t>
  </si>
  <si>
    <t>Kábel medený uložený pevne CYKY 450/750 V 5x2,5</t>
  </si>
  <si>
    <t>Kábel medený CYKY 5x2,5 mm2</t>
  </si>
  <si>
    <t>Kábel medený silový uložený pevne 1-CYKY 0,6/1 kV 3x240+120 pre vonkajšie práce</t>
  </si>
  <si>
    <t>Kábel medený 1-CYKY 3x240+120 mm2</t>
  </si>
  <si>
    <t>Kábel hliníkový silový uložený v rúrke 1-AYKY 0,6/1 kV 3x240+120 pre vonkajšie práce</t>
  </si>
  <si>
    <t>Kábel hliníkový 1-AYKY 3x240+120 mm2</t>
  </si>
  <si>
    <t>Murárske výpomoci</t>
  </si>
  <si>
    <t>Podružný materiál</t>
  </si>
  <si>
    <t>Podiel pridružených výkonov</t>
  </si>
  <si>
    <t>46-M</t>
  </si>
  <si>
    <t>Zemné práce pri extr.mont.prácach</t>
  </si>
  <si>
    <t>Vytýčenie trasy vonkajšieho silového vedenia,v prehľadnom teréne vedenie NN (tiež v obci)</t>
  </si>
  <si>
    <t>km</t>
  </si>
  <si>
    <t>Hĺbenie káblovej ryhy ručne 35 cm širokej a 80 cm hlbokej, v zemine triedy 3</t>
  </si>
  <si>
    <t>Zriadenie, rekonšt. káblového lôžka z piesku bez zakrytia, v ryhe šír. do 65 cm, hrúbky vrstvy 10 cm</t>
  </si>
  <si>
    <t>Drvina vápencová frakcia 0-4 mm</t>
  </si>
  <si>
    <t>Rozvinutie a uloženie výstražnej fólie z PE do ryhy, šírka do 33 cm</t>
  </si>
  <si>
    <t>Výstražná fóla PE, šxhr 300x0,08 mm, dĺ. 250 m, farba červená, HAGARD</t>
  </si>
  <si>
    <t>Ručný zásyp nezap. káblovej ryhy bez zhutn. zeminy, 35 cm širokej, 80 cm hlbokej v zemine tr. 3</t>
  </si>
  <si>
    <t>Proviz. úprava terénu v zemine tr. 3, aby nerovnosti terénu neboli väčšie ako 2 cm od vodor.hladiny</t>
  </si>
  <si>
    <t>SO04 - Prípojka vody</t>
  </si>
  <si>
    <t>871221118.S</t>
  </si>
  <si>
    <t>Montáž vodovodného potrubia z dvojvsrtvového PE 100 SDR11, SDR17 zváraných elektrotvarovkami D 63x5,8 mm</t>
  </si>
  <si>
    <t>286130033700.S</t>
  </si>
  <si>
    <t>Rúra HDPE na vodu PE100 PN16 SDR11 63x5,8x100 m</t>
  </si>
  <si>
    <t>286110016400</t>
  </si>
  <si>
    <t>Flexibilná drenážna rúra ACO Flex PVC-U, DN 100, SN4, bez perforácie, žltá, dĺ. 50 m</t>
  </si>
  <si>
    <t>877221062.S</t>
  </si>
  <si>
    <t>Montáž elektrotvarovky pre vodovodné potrubia z PE 100 D 63 mm	ks	1,000	7,18</t>
  </si>
  <si>
    <t>286220005100</t>
  </si>
  <si>
    <t>Koleno 90° prechodové PE/mosadz s vonkajším závitom WUN 90° PE 100 SDR 11 D 63/ 2", FRIALEN</t>
  </si>
  <si>
    <t>877261122.S</t>
  </si>
  <si>
    <t>Montáž navŕtavacej sedlovej elektrotvarovky pre vodovodné potrubia z PE 100 D 110 mm</t>
  </si>
  <si>
    <t>286530165600.S</t>
  </si>
  <si>
    <t>Prípojkový ventil s predĺženou odbočkou, elektrotvarovka PE 100 SDR 11 D 110/63 mm</t>
  </si>
  <si>
    <t>891213111.S</t>
  </si>
  <si>
    <t>Montáž vodovodnej armatúry na potrubí, ventil hlavný pre prípojky DN 50</t>
  </si>
  <si>
    <t>Guľový uzáver pre vodu 2", niklovaná mosadz</t>
  </si>
  <si>
    <t>892233111.S</t>
  </si>
  <si>
    <t>Preplach a dezinfekcia vodovodného potrubia DN od 40 do 70</t>
  </si>
  <si>
    <t>892241111.S</t>
  </si>
  <si>
    <t>Ostatné práce na rúrovom vedení, tlakové skúšky vodovodného potrubia DN do 80</t>
  </si>
  <si>
    <t>892372111.S</t>
  </si>
  <si>
    <t>Zabezpečenie koncov vodovodného potrubia pri tlakových skúškach DN do 300</t>
  </si>
  <si>
    <t>899401111.S</t>
  </si>
  <si>
    <t>Osadenie poklopu liatinového ventilového</t>
  </si>
  <si>
    <t>552410000300.S</t>
  </si>
  <si>
    <t>Poklop ventilový pre vodu, plyn</t>
  </si>
  <si>
    <t>8440,14</t>
  </si>
  <si>
    <t>899721131.S</t>
  </si>
  <si>
    <t>Označenie vodovodného potrubia bielou výstražnou fóliou</t>
  </si>
  <si>
    <t>283230008100.S</t>
  </si>
  <si>
    <t>Výstražná fólia PE, š. 300 mm, pre vodovod, farba modrá</t>
  </si>
  <si>
    <t>Montáž  vývodu signalizačného vodiča</t>
  </si>
  <si>
    <t>230203444.S</t>
  </si>
  <si>
    <t>Montáž teleskopickej zemnej súpravy D 63-200-H:1,0-1,6 m</t>
  </si>
  <si>
    <t>422710000900.S</t>
  </si>
  <si>
    <t>Zemná súprava teleskopická pre guľový kohút DN 32-50</t>
  </si>
  <si>
    <t>SO05 - Prípojka splaškovej kanalizácie</t>
  </si>
  <si>
    <t>151101101.S</t>
  </si>
  <si>
    <t>Paženie a rozopretie stien rýh pre podzemné vedenie, príložné do 2 m</t>
  </si>
  <si>
    <t>151101111.S</t>
  </si>
  <si>
    <t>Odstránenie paženia rýh pre podzemné vedenie, príložné hĺbky do 2 m</t>
  </si>
  <si>
    <t>871266000.S</t>
  </si>
  <si>
    <t>Montáž kanalizačného PVC-U potrubia hladkého viacvrstvového DN 100</t>
  </si>
  <si>
    <t>871326004.S</t>
  </si>
  <si>
    <t>Montáž kanalizačného PVC-U potrubia hladkého viacvrstvového DN 150</t>
  </si>
  <si>
    <t>KGEM160/1</t>
  </si>
  <si>
    <t>Rúra PVC-U hladký kanalizačný systém D 160x4,0, dĺ. 1 m, PIPELIFE</t>
  </si>
  <si>
    <t>KGEM160/2</t>
  </si>
  <si>
    <t>Rúra PVC-U hladký kanalizačný systém D 160x4,0, dĺ. 2 m, PIPELIFE</t>
  </si>
  <si>
    <t>KGEM160/3</t>
  </si>
  <si>
    <t>Rúra PVC-U hladký kanalizačný systém D 160x4,0, dĺ. 3 m, PIPELIFE</t>
  </si>
  <si>
    <t>KGEM160/5</t>
  </si>
  <si>
    <t>Rúra PVC-U hladký kanalizačný systém D 160x4,0, dĺ. 5 m, PIPELIFE</t>
  </si>
  <si>
    <t>871356006.S</t>
  </si>
  <si>
    <t>Montáž kanalizačného PVC-U potrubia hladkého viacvrstvového DN 200</t>
  </si>
  <si>
    <t>877326004.S</t>
  </si>
  <si>
    <t>Montáž kanalizačného PVC-U kolena DN 150</t>
  </si>
  <si>
    <t>286510004400.S</t>
  </si>
  <si>
    <t>Koleno PVC-U, DN 160x15°, 30°, 45° pre hladký, kanalizačný, gravitačný systém</t>
  </si>
  <si>
    <t>286510004600</t>
  </si>
  <si>
    <t>Koleno PVC-U, DN 160x87° hladká pre gravitačnú kanalizáciu KG potrubia, WAVIN</t>
  </si>
  <si>
    <t>877326050.S</t>
  </si>
  <si>
    <t>Montáž kanalizačnej PVC-U redukcie DN 150/100</t>
  </si>
  <si>
    <t>286520010100.S</t>
  </si>
  <si>
    <t>Redukcia PVC-U DN 150/100 pre hladký, kanalizačný, gravitačný systém</t>
  </si>
  <si>
    <t>877326100.S</t>
  </si>
  <si>
    <t>Montáž kanalizačnej PVC-U presuvky DN 150</t>
  </si>
  <si>
    <t>286510009800.S</t>
  </si>
  <si>
    <t>Presuvka PVC-U, DN 160 pre hladký, kanalizačný, gravitačný systém</t>
  </si>
  <si>
    <t>877375121.S</t>
  </si>
  <si>
    <t>Výrez a montáž odbočnej tvarovky na potrubí z kanalizačných rúr z tvrdého PVC DN 300</t>
  </si>
  <si>
    <t>Sedlová odbočka PVC KG 315/160</t>
  </si>
  <si>
    <t>892311000.S</t>
  </si>
  <si>
    <t>Skúška tesnosti kanalizácie D 150 mm</t>
  </si>
  <si>
    <t>894431134.S</t>
  </si>
  <si>
    <t>Montáž revíznej šachty z PVC, DN 400/160 (DN šachty/DN potr. ved.), tlak 12,5 t, hĺ. 1600 do 2000mm</t>
  </si>
  <si>
    <t>28610003600</t>
  </si>
  <si>
    <t>Zberné dno pravé DN 400, vtok/výtok DN 160 (PVC hladká rúra), pre PP revízne šachty s PP korugovaným predĺžením, PIPELIFE</t>
  </si>
  <si>
    <t>286610027000</t>
  </si>
  <si>
    <t>Predĺženie DN 400, dĺžka 1,5 m, hladka rúra PVC, pre PP revízne šachty, PIPELIFE</t>
  </si>
  <si>
    <t>286610044900.S</t>
  </si>
  <si>
    <t>Teleskopická rúra s tesnením, ku kanalizačnej revíznej šachte 425 mm, dĺžka 375 mm, PVC-U</t>
  </si>
  <si>
    <t>899103111.S</t>
  </si>
  <si>
    <t>Osadenie poklopu liatinového a oceľového vrátane rámu hmotn. nad 100 do 150 kg</t>
  </si>
  <si>
    <t>552410001100.S</t>
  </si>
  <si>
    <t>Poklop liatinový okrúhly na teleskopickú rúru DN 425, tr. zaťaženia D400</t>
  </si>
  <si>
    <t>m899721132.S</t>
  </si>
  <si>
    <t>Označenie kanalizačného potrubia hnedou výstražnou fóliou</t>
  </si>
  <si>
    <t>283230008200.S</t>
  </si>
  <si>
    <t>Výstražná fólia PE, š. 300 mm, pre kanalizáciu, farba hnedá</t>
  </si>
  <si>
    <t>SO06 - Prípojka dažďovej kanalizácie + ORL</t>
  </si>
  <si>
    <t>Výkop šachty zapaženej, hornina 3 do 100 m3</t>
  </si>
  <si>
    <t>Paženie a rozopretie stien rýh pre podzemné vedenie, príložné do 2 m	m2	550,000	4,22</t>
  </si>
  <si>
    <t>151201201.S</t>
  </si>
  <si>
    <t>Paženie stien výkopu bez rozopretia alebo vzopretia, záťažné hĺbky do 4 m	m2	40,200	8,49</t>
  </si>
  <si>
    <t>151201901.S</t>
  </si>
  <si>
    <t>Paženie stien bez rozopretia alebo vzopretia s ponechaním pažín záťažné hĺbky do 4 m</t>
  </si>
  <si>
    <t>386921022.S</t>
  </si>
  <si>
    <t>Montáž odlučovača ropných látok alebo lapača tukov železobetónového dvojnádržového, hmotnosti jednotlivo nad 3 do 7 t</t>
  </si>
  <si>
    <t>594320010300</t>
  </si>
  <si>
    <t>Odlučovač ropných látok ENVIA TNC 10, 10 l/s, 0,1mg NEL/l, plnoprietočný, betónový, PURECO</t>
  </si>
  <si>
    <t>451541111.S</t>
  </si>
  <si>
    <t>Lôžko pod potrubie, stoky a drobné objekty, v otvorenom výkope zo štrkodrvy 0-63 mm</t>
  </si>
  <si>
    <t>452311146.S</t>
  </si>
  <si>
    <t>Dosky, bloky, sedlá z betónu v otvorenom výkope tr. C 20/25</t>
  </si>
  <si>
    <t>452351101.S</t>
  </si>
  <si>
    <t>Debnenie v otvorenom výkope dosiek, sedlových lôžok a blokov pod potrubie,stoky a drobné objekty</t>
  </si>
  <si>
    <t>KGEM110/1</t>
  </si>
  <si>
    <t>Rúra PVC-U hladký kanalizačný systém D 110x3,2, dĺ. 1 m, PIPELIFE</t>
  </si>
  <si>
    <t>KGEM200/1</t>
  </si>
  <si>
    <t>Rúra PVC-U hladký kanalizačný systém D 200x4,9, dĺ. 1 m, PIPELIFE</t>
  </si>
  <si>
    <t>KGEM200/2</t>
  </si>
  <si>
    <t>Rúra PVC-U hladký kanalizačný systém D 200x4,9, dĺ. 2 m, PIPELIFE</t>
  </si>
  <si>
    <t>KGEM200/3</t>
  </si>
  <si>
    <t>Rúra PVC-U hladký kanalizačný systém D 200x4,9, dĺ. 3 m, PIPELIFE</t>
  </si>
  <si>
    <t>KGEM200/5</t>
  </si>
  <si>
    <t>Rúra PVC-U hladký kanalizačný systém D 200x4,9, dĺ. 5 m, PIPELIFE</t>
  </si>
  <si>
    <t>877266000.S</t>
  </si>
  <si>
    <t>Montáž kanalizačného PVC-U kolena DN 100</t>
  </si>
  <si>
    <t>286510003400.S</t>
  </si>
  <si>
    <t>Koleno PVC-U, DN 110x15°, 30°, 45° pre hladký, kanalizačný, gravitačný systém</t>
  </si>
  <si>
    <t>877356006.S</t>
  </si>
  <si>
    <t>Montáž kanalizačného PVC-U kolena DN 200</t>
  </si>
  <si>
    <t>286510004800.S</t>
  </si>
  <si>
    <t>Koleno PVC-U, DN 200x15°, 30°, 45° pre hladký, kanalizačný, gravitačný systém</t>
  </si>
  <si>
    <t>877356030.S</t>
  </si>
  <si>
    <t>Montáž kanalizačnej PVC-U odbočky DN 200</t>
  </si>
  <si>
    <t>286510017500.S</t>
  </si>
  <si>
    <t>Odbočka 87° PVC, DN 200/160 pre hladký, kanalizačný, gravitačný systém</t>
  </si>
  <si>
    <t>877356102.S</t>
  </si>
  <si>
    <t>Montáž kanalizačnej PVC-U presuvky DN 200</t>
  </si>
  <si>
    <t>286520012100.S</t>
  </si>
  <si>
    <t>Presuvka PVC, DN 200 pre hladký, kanalizačný, gravitačný systém</t>
  </si>
  <si>
    <t>877395121.S</t>
  </si>
  <si>
    <t>Výrez a montáž odbočnej tvarovky na potrubí z kanalizačných rúr z tvrdého PVC DN 400</t>
  </si>
  <si>
    <t>12	00</t>
  </si>
  <si>
    <t>Sedlová odbočka PVC KG 400/160</t>
  </si>
  <si>
    <t>1300</t>
  </si>
  <si>
    <t>Sedlová odbočka PVC KG 400/200</t>
  </si>
  <si>
    <t>892351000.S</t>
  </si>
  <si>
    <t>Skúška tesnosti kanalizácie D 200 mm</t>
  </si>
  <si>
    <t>286610003600</t>
  </si>
  <si>
    <t>Teleskopická rúra s tesnením, ku kanalizačnej revíznej šachte 425 mm, dĺžka 375 mm, PVC-U	ks	2,000	39,98</t>
  </si>
  <si>
    <t>894810015.S</t>
  </si>
  <si>
    <t>Montáž PP revíznej kanalizačnej šachty, priemeru 1000 mm, výška šachty 2,5 m, s roznášacím prstencom a poklopom</t>
  </si>
  <si>
    <t>286610041100.S</t>
  </si>
  <si>
    <t>Šachtové dno prietočné DN 315x0°-90° s výkyvom, ku kanalizačnej revíznej vlnovcovej šachte 1000 mm, pre hladké potrubia, PP</t>
  </si>
  <si>
    <t>286610045300.S</t>
  </si>
  <si>
    <t>Vlnovcová šachtová rúra kanalizačná 1000 mm, dĺžka 2,4 m, PP</t>
  </si>
  <si>
    <t>286610046100.S</t>
  </si>
  <si>
    <t>Prechodový kónus 600/1000 mm ku kanalizačnej revíznej šachte 1000 mm, PP</t>
  </si>
  <si>
    <t>286610047200.S</t>
  </si>
  <si>
    <t>Rebrík s 6 nášľapnými stupňami, dĺ. do 2 m, ku kanalizačnej revíznej šachte 1000 mm, sklolaminát</t>
  </si>
  <si>
    <t>286610047300.S</t>
  </si>
  <si>
    <t>Set príslušenstva k rebríku (obruč + 2 úchyty) ku kanalizačnej revíznej šachte 1000 mm</t>
  </si>
  <si>
    <t>286710036000.S</t>
  </si>
  <si>
    <t>Gumové tesnenie šachtovej rúry 1000 mm ku kanalizačnej revíznej šachte 1000 mm</t>
  </si>
  <si>
    <t>592240009400.S</t>
  </si>
  <si>
    <t>Betónový roznášací prstenec pre revízne šachty DN 600 až 1000</t>
  </si>
  <si>
    <t>895941111.S</t>
  </si>
  <si>
    <t>Zriadenie kanalizačného vpustu uličného z betónových dielcov typ UV-50, UVB-50</t>
  </si>
  <si>
    <t>592230000700.S</t>
  </si>
  <si>
    <t>Bodový uličný vpust pre vysokú záťaž so svetlou šírkou 400 mm, vrchný diel, rozmer 550x500x560 mm, betónový</t>
  </si>
  <si>
    <t>592230001100.S</t>
  </si>
  <si>
    <t>Kalový kôš k bodovým uličným vpustom pre vysokú záťaž so svetlou šírkou 400 mm, sklolaminát biely</t>
  </si>
  <si>
    <t>8959911211.S</t>
  </si>
  <si>
    <t>Montáž lapača nečistôt</t>
  </si>
  <si>
    <t>HL600NGHO</t>
  </si>
  <si>
    <t>Lapač strešných naplavenín s horizontálnym vstupným pripojením DN 110 a výstupom DN 110/125; pohľadové diely z latiny, s otočným kĺbom, záchytným košom, zápachovou klapkou, čistiacim otvorom  a nadstavcami</t>
  </si>
  <si>
    <t>895991131.S</t>
  </si>
  <si>
    <t>Osadenie liatinovej mreže pre PVC uličné vpuste, nosnosť 12,5 t</t>
  </si>
  <si>
    <t>592230001000</t>
  </si>
  <si>
    <t>Liatinový rošt, lxšxhr 500x447x25, rozmer štrbiny SW 18x200 mm, trieda D 400, (4x bez spojovacieho materiálu), pre bodové uličné vpusty BGZ-S NW 400, HYDRO BG</t>
  </si>
  <si>
    <t>552410002300.S</t>
  </si>
  <si>
    <t>Poklop liatinový D400 priemer 600 mm</t>
  </si>
  <si>
    <t>899721132.S</t>
  </si>
  <si>
    <t>935114234.S</t>
  </si>
  <si>
    <t>Osadenie odvodňovacieho betónového žľabu plytkého s ochrannou hranou svetlej šírky 200 mm a s roštom triedy D 400</t>
  </si>
  <si>
    <t>59216700</t>
  </si>
  <si>
    <t>BGZ-S Žľab pre vysokú záťaž SV G NW 200, č. 0, s liatinovou hranou, bez spádu</t>
  </si>
  <si>
    <t>59216703</t>
  </si>
  <si>
    <t>BGZ-S Žľab pre vysokú záťaž SV G NW 201, č. 0, s liatinovou hranou a s otvorom, bez spádu</t>
  </si>
  <si>
    <t>59222240</t>
  </si>
  <si>
    <t>Čelná, koncová stena NW 200, pozinkovaná (BGU-Z SV, BGZ-S SV)</t>
  </si>
  <si>
    <t>59223270</t>
  </si>
  <si>
    <t>BG-SV Mriežkový rošt NW 200, 1000/247/25, MW 30/10, tr. D 400 kN, pozinkovaný s rýchlouzáverom</t>
  </si>
  <si>
    <t>SO07 - Komunikácie a spevnené plochy</t>
  </si>
  <si>
    <t>113106612.S</t>
  </si>
  <si>
    <t>Rozoberanie zámkovej dlažby všetkých druhov v ploche nad 20 m2,  -0,26000t</t>
  </si>
  <si>
    <t>113107142.S</t>
  </si>
  <si>
    <t>Odstránenie krytu asfaltového v ploche do 200 m2, hr. nad 50 do 100 mm,  -0,18100t</t>
  </si>
  <si>
    <t>113206111.S</t>
  </si>
  <si>
    <t>Vytrhanie obrúb betónových, s vybúraním lôžka, z krajníkov alebo obrubníkov stojatých,  -0,14500t</t>
  </si>
  <si>
    <t>113307122.S</t>
  </si>
  <si>
    <t>Odstránenie podkladu v ploche do 200 m2 z kameniva hrubého drveného, hr.100 do 200 mm,  -0,23500t</t>
  </si>
  <si>
    <t>113307131.S</t>
  </si>
  <si>
    <t>Odstránenie podkladu v ploche do 200 m2 z betónu prostého, hr. vrstvy do 150 mm,  -0,22500t</t>
  </si>
  <si>
    <t>122301102.S</t>
  </si>
  <si>
    <t>Odkopávka a prekopávka nezapažená v hornine 4, nad 100 do 1000 m3</t>
  </si>
  <si>
    <t>162501122.S</t>
  </si>
  <si>
    <t>Vodorovné premiestnenie výkopku po spevnenej ceste z horniny tr.1-4, nad 100 do 1000 m3 na vzdialenosť do 3000 m</t>
  </si>
  <si>
    <t>162501123.S</t>
  </si>
  <si>
    <t>Vodorovné premiestnenie výkopku po spevnenej ceste z horniny tr.1-4, nad 100 do 1000 m3, príplatok k cene za každých ďalšich a začatých 1000 m</t>
  </si>
  <si>
    <t>133311101.S</t>
  </si>
  <si>
    <t>Hĺbenie šachiet v  hornine tr. 4 súdržných - ručným alebo pneumatickým náradím plocha výkopu do 4 m2</t>
  </si>
  <si>
    <t>171209002.S</t>
  </si>
  <si>
    <t>Poplatok za skladovanie - zemina a kamenivo (17 05) ostatné</t>
  </si>
  <si>
    <t>275313521.S</t>
  </si>
  <si>
    <t>Betón základových pätiek, prostý tr. C 12/15</t>
  </si>
  <si>
    <t>564752111.S</t>
  </si>
  <si>
    <t>Podklad alebo kryt z kameniva hrubého drveného veľ. 32-63 mm (vibr.štrk) po zhut.hr. 150 mm</t>
  </si>
  <si>
    <t>564831111.S</t>
  </si>
  <si>
    <t>Podklad zo štrkodrviny s rozprestretím a zhutnením, po zhutnení hr. 100 mm</t>
  </si>
  <si>
    <t>564851111.S</t>
  </si>
  <si>
    <t>Podklad zo štrkodrviny s rozprestretím a zhutnením, po zhutnení hr. 150 mm</t>
  </si>
  <si>
    <t>564851114.S</t>
  </si>
  <si>
    <t>Podklad zo štrkodrviny s rozprestretím a zhutnením, po zhutnení hr. 180 mm</t>
  </si>
  <si>
    <t>567122110.S</t>
  </si>
  <si>
    <t>Podklad z kameniva stmeleného cementom, s rozprestretím a zhutnením CBGM C 8/10 (C 6/8), po zhutnení hr. 80 mm</t>
  </si>
  <si>
    <t>567124335.S</t>
  </si>
  <si>
    <t>Podklad z podkladového betónu PB III tr. C 8/10 hr. 150 mm</t>
  </si>
  <si>
    <t>577134221.S</t>
  </si>
  <si>
    <t>Asfaltový betón vrstva obrusná AC 11 O v pruhu š. nad 3 m z nemodifik. asfaltu tr. I, po zhutnení hr. 40 mm</t>
  </si>
  <si>
    <t>577184425.S</t>
  </si>
  <si>
    <t>Asfaltový betón vrstva ložná AC 22 L v pruhu š. nad 3 m z nemodifik. asfaltu tr. I, po zhutnení hr. 120 mm</t>
  </si>
  <si>
    <t>596911144.S</t>
  </si>
  <si>
    <t>Kladenie betónovej zámkovej dlažby komunikácií pre peších hr. 60 mm pre peších nad 300 m2 so zriadením lôžka z kameniva hr. 30 mm</t>
  </si>
  <si>
    <t>592460010600.S</t>
  </si>
  <si>
    <t>Dlažba betónová, rozmer 200x100x60 mm, prírodná</t>
  </si>
  <si>
    <t>596911223.S</t>
  </si>
  <si>
    <t>Kladenie betónovej zámkovej dlažby pozemných komunikácií hr. 80 mm pre peších nad 100 do 300 m2 so zriadením lôžka z kameniva hr. 50 mm</t>
  </si>
  <si>
    <t>592460012000.S</t>
  </si>
  <si>
    <t>Dlažba betónová bezškárová, rozmer 200x100x80 mm, prírodná</t>
  </si>
  <si>
    <t>592460012100.S</t>
  </si>
  <si>
    <t>Dlažba betónová bezškárová, rozmer 100x100x80 mm, farebná</t>
  </si>
  <si>
    <t>914001111.S</t>
  </si>
  <si>
    <t>Osadenie a montáž cestnej zvislej dopravnej značky na stĺpik, stĺp, konzolu alebo objekt</t>
  </si>
  <si>
    <t>404410181139</t>
  </si>
  <si>
    <t>Všeobecná dodatková tabuľa ZDZ 506, Zn lisovaná</t>
  </si>
  <si>
    <t>404410037940</t>
  </si>
  <si>
    <t>Regulačná značka ZDZ 272 "Parkovanie", Zn lisovaná, V2 - 600 x 600 mm, RA3, P3, E2, SP1</t>
  </si>
  <si>
    <t>404440000200.S</t>
  </si>
  <si>
    <t>Úchyt na stĺpik, d 40x40 mm</t>
  </si>
  <si>
    <t>914501121.S</t>
  </si>
  <si>
    <t>Montáž stĺpika zvislej dopravnej značky dĺžky do 3,5 m do betónového základu</t>
  </si>
  <si>
    <t>404490008411.S</t>
  </si>
  <si>
    <t>Stĺpik pre dopravné značky</t>
  </si>
  <si>
    <t>404490008600.S</t>
  </si>
  <si>
    <t>Krytka stĺpika, d 60 mm, plastová</t>
  </si>
  <si>
    <t>915711212.S</t>
  </si>
  <si>
    <t>Vodorovné dopravné značenie striekané farbou deliacich čiar súvislých šírky 125 mm biela retroreflexná</t>
  </si>
  <si>
    <t>915791111.S</t>
  </si>
  <si>
    <t>Predznačenie pre značenie striekané farbou z náterových hmôt deliace čiary, vodiace prúžky</t>
  </si>
  <si>
    <t>916362111.S</t>
  </si>
  <si>
    <t>Osadenie cestného obrubníka betónového stojatého do lôžka z betónu prostého tr. C 12/15 s bočnou oporou</t>
  </si>
  <si>
    <t>592170003801.S</t>
  </si>
  <si>
    <t>Obrubník cestný ABO 2-15 lxšxv 1000x150x250 mm, prírodný</t>
  </si>
  <si>
    <t>916561111.S</t>
  </si>
  <si>
    <t>Osadenie záhonového alebo parkového obrubníka betón., do lôžka z bet. pros. tr. C 12/15 s bočnou oporou</t>
  </si>
  <si>
    <t>592170001800.S</t>
  </si>
  <si>
    <t>Obrubník parkový, lxšxv 1000x50x200 mm, prírodný</t>
  </si>
  <si>
    <t>979082213.S</t>
  </si>
  <si>
    <t>Vodorovná doprava sutiny so zložením a hrubým urovnaním na vzdialenosť do 1 km</t>
  </si>
  <si>
    <t>979082219.S</t>
  </si>
  <si>
    <t>Príplatok k cene za každý ďalší aj začatý 1 km nad 1 km pre vodorovnú dopravu sutiny</t>
  </si>
  <si>
    <t>979087212.S</t>
  </si>
  <si>
    <t>Nakladanie na dopravné prostriedky pre vodorovnú dopravu sutiny</t>
  </si>
  <si>
    <t>979089012.S</t>
  </si>
  <si>
    <t>Poplatok za skladovanie</t>
  </si>
  <si>
    <t>998225111.S</t>
  </si>
  <si>
    <t>Presun hmôt pre pozemnú komunikáciu a letisko s krytom asfaltovým akejkoľvek dĺžky objektu	t	1 657,788	2,085</t>
  </si>
  <si>
    <t>711411401.S</t>
  </si>
  <si>
    <t>Izolačný náter proti ropným látkam</t>
  </si>
  <si>
    <t>998711201.S</t>
  </si>
  <si>
    <t>Presun hmôt pre izoláciu proti vode v objektoch výšky do 6 m</t>
  </si>
  <si>
    <t>SO08 - Sadové úpravy</t>
  </si>
  <si>
    <t>D4 - Práce a dodávky HSV</t>
  </si>
  <si>
    <t xml:space="preserve">    D1 - Zemné práce</t>
  </si>
  <si>
    <t xml:space="preserve">    D2 - Materiál</t>
  </si>
  <si>
    <t xml:space="preserve">    D3 - Doprava</t>
  </si>
  <si>
    <t>D4</t>
  </si>
  <si>
    <t>111101112.S</t>
  </si>
  <si>
    <t>Odstránenie ruderálneho porastu s odvozom zhrabkov do 20 km a so zložením na svahu nad 1:5 do 1:1</t>
  </si>
  <si>
    <t>111101102.S</t>
  </si>
  <si>
    <t>Odstránenie travín a tŕstia s príp. premiestnením a uložením na hromady do 50 m, pri celk. ploche nad 1000 do 10000m2</t>
  </si>
  <si>
    <t>180401211.S</t>
  </si>
  <si>
    <t>Založenie trávnika lúčneho výsevom v rovine alebo na svahu do 1:5</t>
  </si>
  <si>
    <t>181101102.S</t>
  </si>
  <si>
    <t>Úprava pláne v zárezoch v hornine 1-4 so zhutnením</t>
  </si>
  <si>
    <t>181301115.S</t>
  </si>
  <si>
    <t>Rozprestretie ornice v rovine, plocha nad 500 m2, hr. do 300 mm</t>
  </si>
  <si>
    <t>183101114.S</t>
  </si>
  <si>
    <t>Hĺbenie jamky v rovine alebo na svahu do 1:5, objem nad 0,05 do 0,125 m3</t>
  </si>
  <si>
    <t>183101121.S</t>
  </si>
  <si>
    <t>Hĺbenie jamky v rovine alebo na svahu do 1:5, objem nad 0,40 do 1,00 m3</t>
  </si>
  <si>
    <t>183101123.S</t>
  </si>
  <si>
    <t>Hĺbenie jamky v rovine alebo na svahu do 1:5, objem nad 2,00 do 3,00 m3</t>
  </si>
  <si>
    <t>183204112.S</t>
  </si>
  <si>
    <t>Výsadba kvetín do pripravovanej pôdy so zaliatím s jednoduchými koreňami trvaliek</t>
  </si>
  <si>
    <t>183403114.S</t>
  </si>
  <si>
    <t>Obrobenie pôdy kultivátorovaním v rovine alebo na svahu do 1:5</t>
  </si>
  <si>
    <t>112201118.S</t>
  </si>
  <si>
    <t>Odstránenie pňa v rovine a na svahu do 1:5, priemer nad 800 do 900 mm</t>
  </si>
  <si>
    <t>183403153.S</t>
  </si>
  <si>
    <t>Obrobenie pôdy hrabaním v rovine alebo na svahu do 1:5</t>
  </si>
  <si>
    <t>184102113.S</t>
  </si>
  <si>
    <t>Výsadba dreviny s balom v rovine alebo na svahu do 1:5, priemer balu nad 300 do 400 mm</t>
  </si>
  <si>
    <t>184102117.S</t>
  </si>
  <si>
    <t>Výsadba dreviny s balom v rovine alebo na svahu do 1:5, priemer balu nad 800 do1000 mm</t>
  </si>
  <si>
    <t>184202112.S</t>
  </si>
  <si>
    <t>Zakotvenie dreviny troma a viac kolmi pri priemere kolov do 100 mm pri dĺžke kolov do 2 m do 3 m</t>
  </si>
  <si>
    <t>184701111.S</t>
  </si>
  <si>
    <t>Výsadba živého plota do vopred vyhĺbenej ryhy v rovine alebo na svahu do 1:5 z drevín bez balu</t>
  </si>
  <si>
    <t>184701112.S</t>
  </si>
  <si>
    <t>Výsadba živého plota do vopred vyhĺbenej ryhy v rovine alebo na svahu do 1:5 z drevín s balom</t>
  </si>
  <si>
    <t>184802111.S</t>
  </si>
  <si>
    <t>Chemické odburinenie pôdy v rovine alebo na svahu do 1:5 postrekom naširoko</t>
  </si>
  <si>
    <t>184921093.S</t>
  </si>
  <si>
    <t>Mulčovanie rastlín pri hrúbke mulča nad 50 do 100 mm v rovine alebo na svahu do 1:5</t>
  </si>
  <si>
    <t>185804319.S</t>
  </si>
  <si>
    <t>Príplatok k cene za zálievku nádob alebo zvýšených záhonov do 100 m2 jednotlivo</t>
  </si>
  <si>
    <t>Materiál</t>
  </si>
  <si>
    <t>252340000200.S</t>
  </si>
  <si>
    <t>Postrekový prípravok na ničenie burín alebo drevín, 5 l balenie</t>
  </si>
  <si>
    <t>026510000100.S</t>
  </si>
  <si>
    <t>Fagus sylvatica ´Zlatia ´</t>
  </si>
  <si>
    <t>026520002100.S</t>
  </si>
  <si>
    <t>Betula pendula Roth.</t>
  </si>
  <si>
    <t>026510001000.S</t>
  </si>
  <si>
    <t>Carpinus betulus ´ Fastigiata ´</t>
  </si>
  <si>
    <t>026510001200.S</t>
  </si>
  <si>
    <t>Ligustrum ovalifolium L.</t>
  </si>
  <si>
    <t>026510001600.S</t>
  </si>
  <si>
    <t>Prunus laurocerasus ´Angustifolia´</t>
  </si>
  <si>
    <t>026510001700.S</t>
  </si>
  <si>
    <t>Ligustrum vulgare ´Atrovirens ´</t>
  </si>
  <si>
    <t>026510002000.S</t>
  </si>
  <si>
    <t>Potentilla fruticosa ´Goldteppich ´</t>
  </si>
  <si>
    <t>026510002100.S</t>
  </si>
  <si>
    <t>Potentilla fruticosa ´Princess´</t>
  </si>
  <si>
    <t>026510002200.S</t>
  </si>
  <si>
    <t>Potentilla fruticosa ´Red Robin ´</t>
  </si>
  <si>
    <t>026510002300.S</t>
  </si>
  <si>
    <t>Berberis thunbergii ´Atropurpurea´</t>
  </si>
  <si>
    <t>026510002400.S</t>
  </si>
  <si>
    <t>Forsythia x intermedia ´Goldrausch ´</t>
  </si>
  <si>
    <t>026510002500.S</t>
  </si>
  <si>
    <t>Pachysandra terminalis ´Green Carpet ´</t>
  </si>
  <si>
    <t>026510002600.S</t>
  </si>
  <si>
    <t>Euonymus fortunei ´Emerald Gaiety´</t>
  </si>
  <si>
    <t>026510002800.S</t>
  </si>
  <si>
    <t>Pyracantha ´Orange glow ´</t>
  </si>
  <si>
    <t>026510002900.S</t>
  </si>
  <si>
    <t>Berberis buxifolia ´ Nana´</t>
  </si>
  <si>
    <t>026510003000.S</t>
  </si>
  <si>
    <t>Prunus laurocerasus ´Herbergii´</t>
  </si>
  <si>
    <t>026510003200.S</t>
  </si>
  <si>
    <t>Juniperus procumbens ´Nana ´</t>
  </si>
  <si>
    <t>026510003400.S</t>
  </si>
  <si>
    <t>Juniperus horizontalis ´Hughes ´</t>
  </si>
  <si>
    <t>026520000100.S</t>
  </si>
  <si>
    <t>Viburnum davidii L.</t>
  </si>
  <si>
    <t>026520000200.S</t>
  </si>
  <si>
    <t>Cotoneaster horizontalis L.</t>
  </si>
  <si>
    <t>026520000300.S</t>
  </si>
  <si>
    <t>Achillea 'Apricot Delight'</t>
  </si>
  <si>
    <t>026520000400.S</t>
  </si>
  <si>
    <t>Sedum 'Pillow Talk'</t>
  </si>
  <si>
    <t>026520000500.S</t>
  </si>
  <si>
    <t>Lavandula 'Hidcote Blue'</t>
  </si>
  <si>
    <t>026520000600.S</t>
  </si>
  <si>
    <t>Santolina rosmarinifolia</t>
  </si>
  <si>
    <t>026520001100.S</t>
  </si>
  <si>
    <t>Ajuga 'Chocolate Chip'</t>
  </si>
  <si>
    <t>026520001500.S</t>
  </si>
  <si>
    <t>Stipa tenuissima 'PONYTAILS'</t>
  </si>
  <si>
    <t>026520001600.S</t>
  </si>
  <si>
    <t>Artemisia 'Silver Queen'</t>
  </si>
  <si>
    <t>026520001800.S</t>
  </si>
  <si>
    <t>Lúčna zmes PANONIE</t>
  </si>
  <si>
    <t>026520001900.S</t>
  </si>
  <si>
    <t>Horizont – Krajinná lúka</t>
  </si>
  <si>
    <t>026520001900.S.1</t>
  </si>
  <si>
    <t>Mulč - štiepka stromy</t>
  </si>
  <si>
    <t>l</t>
  </si>
  <si>
    <t>026520001900.S.2</t>
  </si>
  <si>
    <t>Mulč - štiepka záhony</t>
  </si>
  <si>
    <t>693710000300.S</t>
  </si>
  <si>
    <t>Upevňovací kôl k stromom</t>
  </si>
  <si>
    <t>185804319.S.1</t>
  </si>
  <si>
    <t>Doprava rastilnného materiálu</t>
  </si>
  <si>
    <t>SO11 - VRN</t>
  </si>
  <si>
    <t>VRN - Investičné náklady neobsiahnuté v cenách</t>
  </si>
  <si>
    <t>Investičné náklady neobsiahnuté v cenách</t>
  </si>
  <si>
    <t>000300011.S</t>
  </si>
  <si>
    <t>Geodetické práce</t>
  </si>
  <si>
    <t>eur</t>
  </si>
  <si>
    <t>1024</t>
  </si>
  <si>
    <t>168132653</t>
  </si>
  <si>
    <t>000600011.1</t>
  </si>
  <si>
    <t>Zariadenie staveniska - prevádzkové kancelárie, TOI TOI, oplotenie, sklady</t>
  </si>
  <si>
    <t>mesiac</t>
  </si>
  <si>
    <t>-1929350324</t>
  </si>
  <si>
    <t>000600011.2</t>
  </si>
  <si>
    <t>Stavebný manažment</t>
  </si>
  <si>
    <t>-459603307</t>
  </si>
  <si>
    <t>Športová hala OLYMPIA s.r.o.</t>
  </si>
  <si>
    <t>Nitra</t>
  </si>
  <si>
    <t>Športová hala OLYMPIA s.r.o.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</si>
</sst>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2" fillId="0" borderId="19" xfId="0" applyFont="1" applyBorder="1" applyAlignment="1">
      <alignment horizontal="left" vertical="center"/>
    </xf>
    <xf numFmtId="0" fontId="32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4" fontId="21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19" fillId="4" borderId="7" xfId="0" applyFont="1" applyFill="1" applyBorder="1" applyAlignment="1">
      <alignment horizontal="right" vertical="center"/>
    </xf>
    <xf numFmtId="0" fontId="19" fillId="4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8"/>
  <sheetViews>
    <sheetView showGridLines="0" tabSelected="1" workbookViewId="0">
      <selection activeCell="A104" sqref="A10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6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86" t="s">
        <v>5</v>
      </c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S4" s="13" t="s">
        <v>10</v>
      </c>
    </row>
    <row r="5" spans="1:74" ht="12" customHeight="1">
      <c r="B5" s="16"/>
      <c r="D5" s="19" t="s">
        <v>11</v>
      </c>
      <c r="K5" s="197" t="s">
        <v>12</v>
      </c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R5" s="16"/>
      <c r="BS5" s="13" t="s">
        <v>6</v>
      </c>
    </row>
    <row r="6" spans="1:74" ht="36.950000000000003" customHeight="1">
      <c r="B6" s="16"/>
      <c r="D6" s="21" t="s">
        <v>13</v>
      </c>
      <c r="K6" s="198" t="s">
        <v>14</v>
      </c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R6" s="16"/>
      <c r="BS6" s="13" t="s">
        <v>6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17</v>
      </c>
      <c r="K8" s="20" t="s">
        <v>2857</v>
      </c>
      <c r="AK8" s="22" t="s">
        <v>18</v>
      </c>
      <c r="AN8" s="20" t="s">
        <v>19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20</v>
      </c>
      <c r="AK10" s="22" t="s">
        <v>21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2856</v>
      </c>
      <c r="AK11" s="22" t="s">
        <v>22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23</v>
      </c>
      <c r="AK13" s="22" t="s">
        <v>21</v>
      </c>
      <c r="AN13" s="20"/>
      <c r="AR13" s="16"/>
      <c r="BS13" s="13" t="s">
        <v>6</v>
      </c>
    </row>
    <row r="14" spans="1:74" ht="12.75">
      <c r="B14" s="16"/>
      <c r="E14" s="20"/>
      <c r="AK14" s="22" t="s">
        <v>22</v>
      </c>
      <c r="AN14" s="20"/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24</v>
      </c>
      <c r="AK16" s="22" t="s">
        <v>21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25</v>
      </c>
      <c r="AK17" s="22" t="s">
        <v>22</v>
      </c>
      <c r="AN17" s="20" t="s">
        <v>1</v>
      </c>
      <c r="AR17" s="16"/>
      <c r="BS17" s="13" t="s">
        <v>26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27</v>
      </c>
      <c r="AK19" s="22" t="s">
        <v>21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/>
      <c r="AK20" s="22" t="s">
        <v>22</v>
      </c>
      <c r="AN20" s="20" t="s">
        <v>1</v>
      </c>
      <c r="AR20" s="16"/>
      <c r="BS20" s="13" t="s">
        <v>26</v>
      </c>
    </row>
    <row r="21" spans="2:71" ht="6.95" customHeight="1">
      <c r="B21" s="16"/>
      <c r="AR21" s="16"/>
    </row>
    <row r="22" spans="2:71" ht="12" customHeight="1">
      <c r="B22" s="16"/>
      <c r="D22" s="22" t="s">
        <v>28</v>
      </c>
      <c r="AR22" s="16"/>
    </row>
    <row r="23" spans="2:71" ht="16.5" customHeight="1">
      <c r="B23" s="16"/>
      <c r="E23" s="199" t="s">
        <v>1</v>
      </c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29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00">
        <f>ROUND(AG94,2)</f>
        <v>0</v>
      </c>
      <c r="AL26" s="201"/>
      <c r="AM26" s="201"/>
      <c r="AN26" s="201"/>
      <c r="AO26" s="201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202" t="s">
        <v>30</v>
      </c>
      <c r="M28" s="202"/>
      <c r="N28" s="202"/>
      <c r="O28" s="202"/>
      <c r="P28" s="202"/>
      <c r="W28" s="202" t="s">
        <v>31</v>
      </c>
      <c r="X28" s="202"/>
      <c r="Y28" s="202"/>
      <c r="Z28" s="202"/>
      <c r="AA28" s="202"/>
      <c r="AB28" s="202"/>
      <c r="AC28" s="202"/>
      <c r="AD28" s="202"/>
      <c r="AE28" s="202"/>
      <c r="AK28" s="202" t="s">
        <v>32</v>
      </c>
      <c r="AL28" s="202"/>
      <c r="AM28" s="202"/>
      <c r="AN28" s="202"/>
      <c r="AO28" s="202"/>
      <c r="AR28" s="25"/>
    </row>
    <row r="29" spans="2:71" s="2" customFormat="1" ht="14.45" customHeight="1">
      <c r="B29" s="29"/>
      <c r="D29" s="22" t="s">
        <v>33</v>
      </c>
      <c r="F29" s="30" t="s">
        <v>34</v>
      </c>
      <c r="L29" s="180">
        <v>0.23</v>
      </c>
      <c r="M29" s="179"/>
      <c r="N29" s="179"/>
      <c r="O29" s="179"/>
      <c r="P29" s="179"/>
      <c r="Q29" s="31"/>
      <c r="R29" s="31"/>
      <c r="S29" s="31"/>
      <c r="T29" s="31"/>
      <c r="U29" s="31"/>
      <c r="V29" s="31"/>
      <c r="W29" s="178">
        <f>ROUND(AZ94, 2)</f>
        <v>0</v>
      </c>
      <c r="X29" s="179"/>
      <c r="Y29" s="179"/>
      <c r="Z29" s="179"/>
      <c r="AA29" s="179"/>
      <c r="AB29" s="179"/>
      <c r="AC29" s="179"/>
      <c r="AD29" s="179"/>
      <c r="AE29" s="179"/>
      <c r="AF29" s="31"/>
      <c r="AG29" s="31"/>
      <c r="AH29" s="31"/>
      <c r="AI29" s="31"/>
      <c r="AJ29" s="31"/>
      <c r="AK29" s="178">
        <f>ROUND(AV94, 2)</f>
        <v>0</v>
      </c>
      <c r="AL29" s="179"/>
      <c r="AM29" s="179"/>
      <c r="AN29" s="179"/>
      <c r="AO29" s="179"/>
      <c r="AP29" s="31"/>
      <c r="AQ29" s="31"/>
      <c r="AR29" s="32"/>
      <c r="AS29" s="31"/>
      <c r="AT29" s="31"/>
      <c r="AU29" s="31"/>
      <c r="AV29" s="31"/>
      <c r="AW29" s="31"/>
      <c r="AX29" s="31"/>
      <c r="AY29" s="31"/>
      <c r="AZ29" s="31"/>
    </row>
    <row r="30" spans="2:71" s="2" customFormat="1" ht="14.45" customHeight="1">
      <c r="B30" s="29"/>
      <c r="F30" s="30" t="s">
        <v>35</v>
      </c>
      <c r="L30" s="203">
        <v>0.23</v>
      </c>
      <c r="M30" s="177"/>
      <c r="N30" s="177"/>
      <c r="O30" s="177"/>
      <c r="P30" s="177"/>
      <c r="W30" s="176">
        <f>ROUND(BA94, 2)</f>
        <v>0</v>
      </c>
      <c r="X30" s="177"/>
      <c r="Y30" s="177"/>
      <c r="Z30" s="177"/>
      <c r="AA30" s="177"/>
      <c r="AB30" s="177"/>
      <c r="AC30" s="177"/>
      <c r="AD30" s="177"/>
      <c r="AE30" s="177"/>
      <c r="AK30" s="176">
        <f>ROUND(AW94, 2)</f>
        <v>0</v>
      </c>
      <c r="AL30" s="177"/>
      <c r="AM30" s="177"/>
      <c r="AN30" s="177"/>
      <c r="AO30" s="177"/>
      <c r="AR30" s="29"/>
    </row>
    <row r="31" spans="2:71" s="2" customFormat="1" ht="14.45" hidden="1" customHeight="1">
      <c r="B31" s="29"/>
      <c r="F31" s="22" t="s">
        <v>36</v>
      </c>
      <c r="L31" s="203">
        <v>0.23</v>
      </c>
      <c r="M31" s="177"/>
      <c r="N31" s="177"/>
      <c r="O31" s="177"/>
      <c r="P31" s="177"/>
      <c r="W31" s="176">
        <f>ROUND(BB94, 2)</f>
        <v>0</v>
      </c>
      <c r="X31" s="177"/>
      <c r="Y31" s="177"/>
      <c r="Z31" s="177"/>
      <c r="AA31" s="177"/>
      <c r="AB31" s="177"/>
      <c r="AC31" s="177"/>
      <c r="AD31" s="177"/>
      <c r="AE31" s="177"/>
      <c r="AK31" s="176">
        <v>0</v>
      </c>
      <c r="AL31" s="177"/>
      <c r="AM31" s="177"/>
      <c r="AN31" s="177"/>
      <c r="AO31" s="177"/>
      <c r="AR31" s="29"/>
    </row>
    <row r="32" spans="2:71" s="2" customFormat="1" ht="14.45" hidden="1" customHeight="1">
      <c r="B32" s="29"/>
      <c r="F32" s="22" t="s">
        <v>37</v>
      </c>
      <c r="L32" s="203">
        <v>0.23</v>
      </c>
      <c r="M32" s="177"/>
      <c r="N32" s="177"/>
      <c r="O32" s="177"/>
      <c r="P32" s="177"/>
      <c r="W32" s="176">
        <f>ROUND(BC94, 2)</f>
        <v>0</v>
      </c>
      <c r="X32" s="177"/>
      <c r="Y32" s="177"/>
      <c r="Z32" s="177"/>
      <c r="AA32" s="177"/>
      <c r="AB32" s="177"/>
      <c r="AC32" s="177"/>
      <c r="AD32" s="177"/>
      <c r="AE32" s="177"/>
      <c r="AK32" s="176">
        <v>0</v>
      </c>
      <c r="AL32" s="177"/>
      <c r="AM32" s="177"/>
      <c r="AN32" s="177"/>
      <c r="AO32" s="177"/>
      <c r="AR32" s="29"/>
    </row>
    <row r="33" spans="2:52" s="2" customFormat="1" ht="14.45" hidden="1" customHeight="1">
      <c r="B33" s="29"/>
      <c r="F33" s="30" t="s">
        <v>38</v>
      </c>
      <c r="L33" s="180">
        <v>0</v>
      </c>
      <c r="M33" s="179"/>
      <c r="N33" s="179"/>
      <c r="O33" s="179"/>
      <c r="P33" s="179"/>
      <c r="Q33" s="31"/>
      <c r="R33" s="31"/>
      <c r="S33" s="31"/>
      <c r="T33" s="31"/>
      <c r="U33" s="31"/>
      <c r="V33" s="31"/>
      <c r="W33" s="178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F33" s="31"/>
      <c r="AG33" s="31"/>
      <c r="AH33" s="31"/>
      <c r="AI33" s="31"/>
      <c r="AJ33" s="31"/>
      <c r="AK33" s="178">
        <v>0</v>
      </c>
      <c r="AL33" s="179"/>
      <c r="AM33" s="179"/>
      <c r="AN33" s="179"/>
      <c r="AO33" s="179"/>
      <c r="AP33" s="31"/>
      <c r="AQ33" s="31"/>
      <c r="AR33" s="32"/>
      <c r="AS33" s="31"/>
      <c r="AT33" s="31"/>
      <c r="AU33" s="31"/>
      <c r="AV33" s="31"/>
      <c r="AW33" s="31"/>
      <c r="AX33" s="31"/>
      <c r="AY33" s="31"/>
      <c r="AZ33" s="31"/>
    </row>
    <row r="34" spans="2:52" s="1" customFormat="1" ht="6.95" customHeight="1">
      <c r="B34" s="25"/>
      <c r="AR34" s="25"/>
    </row>
    <row r="35" spans="2:52" s="1" customFormat="1" ht="25.9" customHeight="1">
      <c r="B35" s="25"/>
      <c r="C35" s="33"/>
      <c r="D35" s="34" t="s">
        <v>39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40</v>
      </c>
      <c r="U35" s="35"/>
      <c r="V35" s="35"/>
      <c r="W35" s="35"/>
      <c r="X35" s="184" t="s">
        <v>41</v>
      </c>
      <c r="Y35" s="182"/>
      <c r="Z35" s="182"/>
      <c r="AA35" s="182"/>
      <c r="AB35" s="182"/>
      <c r="AC35" s="35"/>
      <c r="AD35" s="35"/>
      <c r="AE35" s="35"/>
      <c r="AF35" s="35"/>
      <c r="AG35" s="35"/>
      <c r="AH35" s="35"/>
      <c r="AI35" s="35"/>
      <c r="AJ35" s="35"/>
      <c r="AK35" s="181">
        <f>SUM(AK26:AK33)</f>
        <v>0</v>
      </c>
      <c r="AL35" s="182"/>
      <c r="AM35" s="182"/>
      <c r="AN35" s="182"/>
      <c r="AO35" s="183"/>
      <c r="AP35" s="33"/>
      <c r="AQ35" s="33"/>
      <c r="AR35" s="25"/>
    </row>
    <row r="36" spans="2:52" s="1" customFormat="1" ht="6.95" customHeight="1">
      <c r="B36" s="25"/>
      <c r="AR36" s="25"/>
    </row>
    <row r="37" spans="2:52" s="1" customFormat="1" ht="14.45" customHeight="1">
      <c r="B37" s="25"/>
      <c r="AR37" s="25"/>
    </row>
    <row r="38" spans="2:52" ht="14.45" customHeight="1">
      <c r="B38" s="16"/>
      <c r="AR38" s="16"/>
    </row>
    <row r="39" spans="2:52" ht="14.45" customHeight="1">
      <c r="B39" s="16"/>
      <c r="AR39" s="16"/>
    </row>
    <row r="40" spans="2:52" ht="14.45" customHeight="1">
      <c r="B40" s="16"/>
      <c r="AR40" s="16"/>
    </row>
    <row r="41" spans="2:52" ht="14.45" customHeight="1">
      <c r="B41" s="16"/>
      <c r="AR41" s="16"/>
    </row>
    <row r="42" spans="2:52" ht="14.45" customHeight="1">
      <c r="B42" s="16"/>
      <c r="AR42" s="16"/>
    </row>
    <row r="43" spans="2:52" ht="14.45" customHeight="1">
      <c r="B43" s="16"/>
      <c r="AR43" s="16"/>
    </row>
    <row r="44" spans="2:52" ht="14.45" customHeight="1">
      <c r="B44" s="16"/>
      <c r="AR44" s="16"/>
    </row>
    <row r="45" spans="2:52" ht="14.45" customHeight="1">
      <c r="B45" s="16"/>
      <c r="AR45" s="16"/>
    </row>
    <row r="46" spans="2:52" ht="14.45" customHeight="1">
      <c r="B46" s="16"/>
      <c r="AR46" s="16"/>
    </row>
    <row r="47" spans="2:52" ht="14.45" customHeight="1">
      <c r="B47" s="16"/>
      <c r="AR47" s="16"/>
    </row>
    <row r="48" spans="2:52" ht="14.45" customHeight="1">
      <c r="B48" s="16"/>
      <c r="AR48" s="16"/>
    </row>
    <row r="49" spans="2:44" s="1" customFormat="1" ht="14.45" customHeight="1">
      <c r="B49" s="25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9" t="s">
        <v>44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9" t="s">
        <v>45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9" t="s">
        <v>44</v>
      </c>
      <c r="AI60" s="27"/>
      <c r="AJ60" s="27"/>
      <c r="AK60" s="27"/>
      <c r="AL60" s="27"/>
      <c r="AM60" s="39" t="s">
        <v>45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7" t="s">
        <v>46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47</v>
      </c>
      <c r="AI64" s="38"/>
      <c r="AJ64" s="38"/>
      <c r="AK64" s="38"/>
      <c r="AL64" s="38"/>
      <c r="AM64" s="38"/>
      <c r="AN64" s="38"/>
      <c r="AO64" s="38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9" t="s">
        <v>44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9" t="s">
        <v>45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9" t="s">
        <v>44</v>
      </c>
      <c r="AI75" s="27"/>
      <c r="AJ75" s="27"/>
      <c r="AK75" s="27"/>
      <c r="AL75" s="27"/>
      <c r="AM75" s="39" t="s">
        <v>45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5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5"/>
    </row>
    <row r="82" spans="1:91" s="1" customFormat="1" ht="24.95" customHeight="1">
      <c r="B82" s="25"/>
      <c r="C82" s="17" t="s">
        <v>48</v>
      </c>
      <c r="AR82" s="25"/>
    </row>
    <row r="83" spans="1:91" s="1" customFormat="1" ht="6.95" customHeight="1">
      <c r="B83" s="25"/>
      <c r="AR83" s="25"/>
    </row>
    <row r="84" spans="1:91" s="3" customFormat="1" ht="12" customHeight="1">
      <c r="B84" s="44"/>
      <c r="C84" s="22" t="s">
        <v>11</v>
      </c>
      <c r="L84" s="3" t="str">
        <f>K5</f>
        <v>25001b</v>
      </c>
      <c r="AR84" s="44"/>
    </row>
    <row r="85" spans="1:91" s="4" customFormat="1" ht="36.950000000000003" customHeight="1">
      <c r="B85" s="45"/>
      <c r="C85" s="46" t="s">
        <v>13</v>
      </c>
      <c r="L85" s="194" t="str">
        <f>K6</f>
        <v>Športová hala OLYMPIA v Nitre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R85" s="45"/>
    </row>
    <row r="86" spans="1:91" s="1" customFormat="1" ht="6.95" customHeight="1">
      <c r="B86" s="25"/>
      <c r="AR86" s="25"/>
    </row>
    <row r="87" spans="1:91" s="1" customFormat="1" ht="12" customHeight="1">
      <c r="B87" s="25"/>
      <c r="C87" s="22" t="s">
        <v>17</v>
      </c>
      <c r="L87" s="47" t="str">
        <f>IF(K8="","",K8)</f>
        <v>Nitra</v>
      </c>
      <c r="AI87" s="22" t="s">
        <v>18</v>
      </c>
      <c r="AM87" s="185" t="str">
        <f>IF(AN8= "","",AN8)</f>
        <v>8. 7. 2025</v>
      </c>
      <c r="AN87" s="185"/>
      <c r="AR87" s="25"/>
    </row>
    <row r="88" spans="1:91" s="1" customFormat="1" ht="6.95" customHeight="1">
      <c r="B88" s="25"/>
      <c r="AR88" s="25"/>
    </row>
    <row r="89" spans="1:91" s="1" customFormat="1" ht="15.2" customHeight="1">
      <c r="B89" s="25"/>
      <c r="C89" s="22" t="s">
        <v>20</v>
      </c>
      <c r="L89" s="3" t="str">
        <f>IF(E11= "","",E11)</f>
        <v>Športová hala OLYMPIA s.r.o.</v>
      </c>
      <c r="AI89" s="22" t="s">
        <v>24</v>
      </c>
      <c r="AM89" s="192" t="str">
        <f>IF(E17="","",E17)</f>
        <v>Ing. Stanislav Karas</v>
      </c>
      <c r="AN89" s="193"/>
      <c r="AO89" s="193"/>
      <c r="AP89" s="193"/>
      <c r="AR89" s="25"/>
      <c r="AS89" s="188" t="s">
        <v>49</v>
      </c>
      <c r="AT89" s="189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5"/>
      <c r="C90" s="22" t="s">
        <v>23</v>
      </c>
      <c r="L90" s="3" t="str">
        <f>IF(E14="","",E14)</f>
        <v/>
      </c>
      <c r="AI90" s="22" t="s">
        <v>27</v>
      </c>
      <c r="AM90" s="192" t="str">
        <f>IF(E20="","",E20)</f>
        <v/>
      </c>
      <c r="AN90" s="193"/>
      <c r="AO90" s="193"/>
      <c r="AP90" s="193"/>
      <c r="AR90" s="25"/>
      <c r="AS90" s="190"/>
      <c r="AT90" s="191"/>
      <c r="BD90" s="52"/>
    </row>
    <row r="91" spans="1:91" s="1" customFormat="1" ht="10.9" customHeight="1">
      <c r="B91" s="25"/>
      <c r="AR91" s="25"/>
      <c r="AS91" s="190"/>
      <c r="AT91" s="191"/>
      <c r="BD91" s="52"/>
    </row>
    <row r="92" spans="1:91" s="1" customFormat="1" ht="29.25" customHeight="1">
      <c r="B92" s="25"/>
      <c r="C92" s="206" t="s">
        <v>50</v>
      </c>
      <c r="D92" s="171"/>
      <c r="E92" s="171"/>
      <c r="F92" s="171"/>
      <c r="G92" s="171"/>
      <c r="H92" s="53"/>
      <c r="I92" s="170" t="s">
        <v>51</v>
      </c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205" t="s">
        <v>52</v>
      </c>
      <c r="AH92" s="171"/>
      <c r="AI92" s="171"/>
      <c r="AJ92" s="171"/>
      <c r="AK92" s="171"/>
      <c r="AL92" s="171"/>
      <c r="AM92" s="171"/>
      <c r="AN92" s="170" t="s">
        <v>53</v>
      </c>
      <c r="AO92" s="171"/>
      <c r="AP92" s="172"/>
      <c r="AQ92" s="54" t="s">
        <v>54</v>
      </c>
      <c r="AR92" s="25"/>
      <c r="AS92" s="55" t="s">
        <v>55</v>
      </c>
      <c r="AT92" s="56" t="s">
        <v>56</v>
      </c>
      <c r="AU92" s="56" t="s">
        <v>57</v>
      </c>
      <c r="AV92" s="56" t="s">
        <v>58</v>
      </c>
      <c r="AW92" s="56" t="s">
        <v>59</v>
      </c>
      <c r="AX92" s="56" t="s">
        <v>60</v>
      </c>
      <c r="AY92" s="56" t="s">
        <v>61</v>
      </c>
      <c r="AZ92" s="56" t="s">
        <v>62</v>
      </c>
      <c r="BA92" s="56" t="s">
        <v>63</v>
      </c>
      <c r="BB92" s="56" t="s">
        <v>64</v>
      </c>
      <c r="BC92" s="56" t="s">
        <v>65</v>
      </c>
      <c r="BD92" s="57" t="s">
        <v>66</v>
      </c>
    </row>
    <row r="93" spans="1:91" s="1" customFormat="1" ht="10.9" customHeight="1">
      <c r="B93" s="25"/>
      <c r="AR93" s="25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67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73">
        <f>ROUND(AG95+SUM(AG109:AG116),2)</f>
        <v>0</v>
      </c>
      <c r="AH94" s="173"/>
      <c r="AI94" s="173"/>
      <c r="AJ94" s="173"/>
      <c r="AK94" s="173"/>
      <c r="AL94" s="173"/>
      <c r="AM94" s="173"/>
      <c r="AN94" s="169">
        <f t="shared" ref="AN94:AN116" si="0">SUM(AG94,AT94)</f>
        <v>0</v>
      </c>
      <c r="AO94" s="169"/>
      <c r="AP94" s="169"/>
      <c r="AQ94" s="63" t="s">
        <v>1</v>
      </c>
      <c r="AR94" s="59"/>
      <c r="AS94" s="64">
        <f>ROUND(AS95+SUM(AS109:AS116),2)</f>
        <v>0</v>
      </c>
      <c r="AT94" s="65">
        <f t="shared" ref="AT94:AT116" si="1">ROUND(SUM(AV94:AW94),2)</f>
        <v>0</v>
      </c>
      <c r="AU94" s="66">
        <f>ROUND(AU95+SUM(AU109:AU116),5)</f>
        <v>9354.5877799999998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ROUND(AZ95+SUM(AZ109:AZ116),2)</f>
        <v>0</v>
      </c>
      <c r="BA94" s="65">
        <f>ROUND(BA95+SUM(BA109:BA116),2)</f>
        <v>0</v>
      </c>
      <c r="BB94" s="65">
        <f>ROUND(BB95+SUM(BB109:BB116),2)</f>
        <v>0</v>
      </c>
      <c r="BC94" s="65">
        <f>ROUND(BC95+SUM(BC109:BC116),2)</f>
        <v>0</v>
      </c>
      <c r="BD94" s="67">
        <f>ROUND(BD95+SUM(BD109:BD116),2)</f>
        <v>0</v>
      </c>
      <c r="BS94" s="68" t="s">
        <v>68</v>
      </c>
      <c r="BT94" s="68" t="s">
        <v>69</v>
      </c>
      <c r="BU94" s="69" t="s">
        <v>70</v>
      </c>
      <c r="BV94" s="68" t="s">
        <v>71</v>
      </c>
      <c r="BW94" s="68" t="s">
        <v>4</v>
      </c>
      <c r="BX94" s="68" t="s">
        <v>72</v>
      </c>
      <c r="CL94" s="68" t="s">
        <v>1</v>
      </c>
    </row>
    <row r="95" spans="1:91" s="6" customFormat="1" ht="16.5" customHeight="1">
      <c r="B95" s="70"/>
      <c r="C95" s="71"/>
      <c r="D95" s="196" t="s">
        <v>73</v>
      </c>
      <c r="E95" s="196"/>
      <c r="F95" s="196"/>
      <c r="G95" s="196"/>
      <c r="H95" s="196"/>
      <c r="I95" s="72"/>
      <c r="J95" s="196" t="s">
        <v>74</v>
      </c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74">
        <f>ROUND(AG96+AG97+SUM(AG102:AG108),2)</f>
        <v>0</v>
      </c>
      <c r="AH95" s="166"/>
      <c r="AI95" s="166"/>
      <c r="AJ95" s="166"/>
      <c r="AK95" s="166"/>
      <c r="AL95" s="166"/>
      <c r="AM95" s="166"/>
      <c r="AN95" s="165">
        <f t="shared" si="0"/>
        <v>0</v>
      </c>
      <c r="AO95" s="166"/>
      <c r="AP95" s="166"/>
      <c r="AQ95" s="73" t="s">
        <v>75</v>
      </c>
      <c r="AR95" s="70"/>
      <c r="AS95" s="74">
        <f>ROUND(AS96+AS97+SUM(AS102:AS108),2)</f>
        <v>0</v>
      </c>
      <c r="AT95" s="75">
        <f t="shared" si="1"/>
        <v>0</v>
      </c>
      <c r="AU95" s="76">
        <f>ROUND(AU96+AU97+SUM(AU102:AU108),5)</f>
        <v>3995.4837900000002</v>
      </c>
      <c r="AV95" s="75">
        <f>ROUND(AZ95*L29,2)</f>
        <v>0</v>
      </c>
      <c r="AW95" s="75">
        <f>ROUND(BA95*L30,2)</f>
        <v>0</v>
      </c>
      <c r="AX95" s="75">
        <f>ROUND(BB95*L29,2)</f>
        <v>0</v>
      </c>
      <c r="AY95" s="75">
        <f>ROUND(BC95*L30,2)</f>
        <v>0</v>
      </c>
      <c r="AZ95" s="75">
        <f>ROUND(AZ96+AZ97+SUM(AZ102:AZ108),2)</f>
        <v>0</v>
      </c>
      <c r="BA95" s="75">
        <f>ROUND(BA96+BA97+SUM(BA102:BA108),2)</f>
        <v>0</v>
      </c>
      <c r="BB95" s="75">
        <f>ROUND(BB96+BB97+SUM(BB102:BB108),2)</f>
        <v>0</v>
      </c>
      <c r="BC95" s="75">
        <f>ROUND(BC96+BC97+SUM(BC102:BC108),2)</f>
        <v>0</v>
      </c>
      <c r="BD95" s="77">
        <f>ROUND(BD96+BD97+SUM(BD102:BD108),2)</f>
        <v>0</v>
      </c>
      <c r="BS95" s="78" t="s">
        <v>68</v>
      </c>
      <c r="BT95" s="78" t="s">
        <v>76</v>
      </c>
      <c r="BU95" s="78" t="s">
        <v>70</v>
      </c>
      <c r="BV95" s="78" t="s">
        <v>71</v>
      </c>
      <c r="BW95" s="78" t="s">
        <v>77</v>
      </c>
      <c r="BX95" s="78" t="s">
        <v>4</v>
      </c>
      <c r="CL95" s="78" t="s">
        <v>1</v>
      </c>
      <c r="CM95" s="78" t="s">
        <v>69</v>
      </c>
    </row>
    <row r="96" spans="1:91" s="3" customFormat="1" ht="16.5" customHeight="1">
      <c r="A96" s="79" t="s">
        <v>78</v>
      </c>
      <c r="B96" s="44"/>
      <c r="C96" s="9"/>
      <c r="D96" s="9"/>
      <c r="E96" s="204" t="s">
        <v>79</v>
      </c>
      <c r="F96" s="204"/>
      <c r="G96" s="204"/>
      <c r="H96" s="204"/>
      <c r="I96" s="204"/>
      <c r="J96" s="9"/>
      <c r="K96" s="204" t="s">
        <v>80</v>
      </c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167">
        <f>'ARCH - Architektúra - sta...'!J32</f>
        <v>0</v>
      </c>
      <c r="AH96" s="168"/>
      <c r="AI96" s="168"/>
      <c r="AJ96" s="168"/>
      <c r="AK96" s="168"/>
      <c r="AL96" s="168"/>
      <c r="AM96" s="168"/>
      <c r="AN96" s="167">
        <f t="shared" si="0"/>
        <v>0</v>
      </c>
      <c r="AO96" s="168"/>
      <c r="AP96" s="168"/>
      <c r="AQ96" s="80" t="s">
        <v>81</v>
      </c>
      <c r="AR96" s="44"/>
      <c r="AS96" s="81">
        <v>0</v>
      </c>
      <c r="AT96" s="82">
        <f t="shared" si="1"/>
        <v>0</v>
      </c>
      <c r="AU96" s="83">
        <f>'ARCH - Architektúra - sta...'!P149</f>
        <v>2710.1852711700003</v>
      </c>
      <c r="AV96" s="82">
        <f>'ARCH - Architektúra - sta...'!J35</f>
        <v>0</v>
      </c>
      <c r="AW96" s="82">
        <f>'ARCH - Architektúra - sta...'!J36</f>
        <v>0</v>
      </c>
      <c r="AX96" s="82">
        <f>'ARCH - Architektúra - sta...'!J37</f>
        <v>0</v>
      </c>
      <c r="AY96" s="82">
        <f>'ARCH - Architektúra - sta...'!J38</f>
        <v>0</v>
      </c>
      <c r="AZ96" s="82">
        <f>'ARCH - Architektúra - sta...'!F35</f>
        <v>0</v>
      </c>
      <c r="BA96" s="82">
        <f>'ARCH - Architektúra - sta...'!F36</f>
        <v>0</v>
      </c>
      <c r="BB96" s="82">
        <f>'ARCH - Architektúra - sta...'!F37</f>
        <v>0</v>
      </c>
      <c r="BC96" s="82">
        <f>'ARCH - Architektúra - sta...'!F38</f>
        <v>0</v>
      </c>
      <c r="BD96" s="84">
        <f>'ARCH - Architektúra - sta...'!F39</f>
        <v>0</v>
      </c>
      <c r="BT96" s="20" t="s">
        <v>82</v>
      </c>
      <c r="BV96" s="20" t="s">
        <v>71</v>
      </c>
      <c r="BW96" s="20" t="s">
        <v>83</v>
      </c>
      <c r="BX96" s="20" t="s">
        <v>77</v>
      </c>
      <c r="CL96" s="20" t="s">
        <v>1</v>
      </c>
    </row>
    <row r="97" spans="1:91" s="3" customFormat="1" ht="16.5" customHeight="1">
      <c r="B97" s="44"/>
      <c r="C97" s="9"/>
      <c r="D97" s="9"/>
      <c r="E97" s="204" t="s">
        <v>84</v>
      </c>
      <c r="F97" s="204"/>
      <c r="G97" s="204"/>
      <c r="H97" s="204"/>
      <c r="I97" s="204"/>
      <c r="J97" s="9"/>
      <c r="K97" s="204" t="s">
        <v>85</v>
      </c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175">
        <f>ROUND(SUM(AG98:AG101),2)</f>
        <v>0</v>
      </c>
      <c r="AH97" s="168"/>
      <c r="AI97" s="168"/>
      <c r="AJ97" s="168"/>
      <c r="AK97" s="168"/>
      <c r="AL97" s="168"/>
      <c r="AM97" s="168"/>
      <c r="AN97" s="167">
        <f t="shared" si="0"/>
        <v>0</v>
      </c>
      <c r="AO97" s="168"/>
      <c r="AP97" s="168"/>
      <c r="AQ97" s="80" t="s">
        <v>81</v>
      </c>
      <c r="AR97" s="44"/>
      <c r="AS97" s="81">
        <f>ROUND(SUM(AS98:AS101),2)</f>
        <v>0</v>
      </c>
      <c r="AT97" s="82">
        <f t="shared" si="1"/>
        <v>0</v>
      </c>
      <c r="AU97" s="83">
        <f>ROUND(SUM(AU98:AU101),5)</f>
        <v>0</v>
      </c>
      <c r="AV97" s="82">
        <f>ROUND(AZ97*L29,2)</f>
        <v>0</v>
      </c>
      <c r="AW97" s="82">
        <f>ROUND(BA97*L30,2)</f>
        <v>0</v>
      </c>
      <c r="AX97" s="82">
        <f>ROUND(BB97*L29,2)</f>
        <v>0</v>
      </c>
      <c r="AY97" s="82">
        <f>ROUND(BC97*L30,2)</f>
        <v>0</v>
      </c>
      <c r="AZ97" s="82">
        <f>ROUND(SUM(AZ98:AZ101),2)</f>
        <v>0</v>
      </c>
      <c r="BA97" s="82">
        <f>ROUND(SUM(BA98:BA101),2)</f>
        <v>0</v>
      </c>
      <c r="BB97" s="82">
        <f>ROUND(SUM(BB98:BB101),2)</f>
        <v>0</v>
      </c>
      <c r="BC97" s="82">
        <f>ROUND(SUM(BC98:BC101),2)</f>
        <v>0</v>
      </c>
      <c r="BD97" s="84">
        <f>ROUND(SUM(BD98:BD101),2)</f>
        <v>0</v>
      </c>
      <c r="BS97" s="20" t="s">
        <v>68</v>
      </c>
      <c r="BT97" s="20" t="s">
        <v>82</v>
      </c>
      <c r="BU97" s="20" t="s">
        <v>70</v>
      </c>
      <c r="BV97" s="20" t="s">
        <v>71</v>
      </c>
      <c r="BW97" s="20" t="s">
        <v>86</v>
      </c>
      <c r="BX97" s="20" t="s">
        <v>77</v>
      </c>
      <c r="CL97" s="20" t="s">
        <v>1</v>
      </c>
    </row>
    <row r="98" spans="1:91" s="3" customFormat="1" ht="16.5" customHeight="1">
      <c r="A98" s="79" t="s">
        <v>78</v>
      </c>
      <c r="B98" s="44"/>
      <c r="C98" s="9"/>
      <c r="D98" s="9"/>
      <c r="E98" s="9"/>
      <c r="F98" s="204" t="s">
        <v>87</v>
      </c>
      <c r="G98" s="204"/>
      <c r="H98" s="204"/>
      <c r="I98" s="204"/>
      <c r="J98" s="204"/>
      <c r="K98" s="9"/>
      <c r="L98" s="204" t="s">
        <v>85</v>
      </c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167">
        <f>'EL1 - Elektroinštalácia'!J34</f>
        <v>0</v>
      </c>
      <c r="AH98" s="168"/>
      <c r="AI98" s="168"/>
      <c r="AJ98" s="168"/>
      <c r="AK98" s="168"/>
      <c r="AL98" s="168"/>
      <c r="AM98" s="168"/>
      <c r="AN98" s="167">
        <f t="shared" si="0"/>
        <v>0</v>
      </c>
      <c r="AO98" s="168"/>
      <c r="AP98" s="168"/>
      <c r="AQ98" s="80" t="s">
        <v>81</v>
      </c>
      <c r="AR98" s="44"/>
      <c r="AS98" s="81">
        <v>0</v>
      </c>
      <c r="AT98" s="82">
        <f t="shared" si="1"/>
        <v>0</v>
      </c>
      <c r="AU98" s="83">
        <f>'EL1 - Elektroinštalácia'!P127</f>
        <v>0</v>
      </c>
      <c r="AV98" s="82">
        <f>'EL1 - Elektroinštalácia'!J37</f>
        <v>0</v>
      </c>
      <c r="AW98" s="82">
        <f>'EL1 - Elektroinštalácia'!J38</f>
        <v>0</v>
      </c>
      <c r="AX98" s="82">
        <f>'EL1 - Elektroinštalácia'!J39</f>
        <v>0</v>
      </c>
      <c r="AY98" s="82">
        <f>'EL1 - Elektroinštalácia'!J40</f>
        <v>0</v>
      </c>
      <c r="AZ98" s="82">
        <f>'EL1 - Elektroinštalácia'!F37</f>
        <v>0</v>
      </c>
      <c r="BA98" s="82">
        <f>'EL1 - Elektroinštalácia'!F38</f>
        <v>0</v>
      </c>
      <c r="BB98" s="82">
        <f>'EL1 - Elektroinštalácia'!F39</f>
        <v>0</v>
      </c>
      <c r="BC98" s="82">
        <f>'EL1 - Elektroinštalácia'!F40</f>
        <v>0</v>
      </c>
      <c r="BD98" s="84">
        <f>'EL1 - Elektroinštalácia'!F41</f>
        <v>0</v>
      </c>
      <c r="BT98" s="20" t="s">
        <v>88</v>
      </c>
      <c r="BV98" s="20" t="s">
        <v>71</v>
      </c>
      <c r="BW98" s="20" t="s">
        <v>89</v>
      </c>
      <c r="BX98" s="20" t="s">
        <v>86</v>
      </c>
      <c r="CL98" s="20" t="s">
        <v>1</v>
      </c>
    </row>
    <row r="99" spans="1:91" s="3" customFormat="1" ht="16.5" customHeight="1">
      <c r="A99" s="79" t="s">
        <v>78</v>
      </c>
      <c r="B99" s="44"/>
      <c r="C99" s="9"/>
      <c r="D99" s="9"/>
      <c r="E99" s="9"/>
      <c r="F99" s="204" t="s">
        <v>90</v>
      </c>
      <c r="G99" s="204"/>
      <c r="H99" s="204"/>
      <c r="I99" s="204"/>
      <c r="J99" s="204"/>
      <c r="K99" s="9"/>
      <c r="L99" s="204" t="s">
        <v>91</v>
      </c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167">
        <f>'EL2 - Bleskozvod + Uzemnenie'!J34</f>
        <v>0</v>
      </c>
      <c r="AH99" s="168"/>
      <c r="AI99" s="168"/>
      <c r="AJ99" s="168"/>
      <c r="AK99" s="168"/>
      <c r="AL99" s="168"/>
      <c r="AM99" s="168"/>
      <c r="AN99" s="167">
        <f t="shared" si="0"/>
        <v>0</v>
      </c>
      <c r="AO99" s="168"/>
      <c r="AP99" s="168"/>
      <c r="AQ99" s="80" t="s">
        <v>81</v>
      </c>
      <c r="AR99" s="44"/>
      <c r="AS99" s="81">
        <v>0</v>
      </c>
      <c r="AT99" s="82">
        <f t="shared" si="1"/>
        <v>0</v>
      </c>
      <c r="AU99" s="83">
        <f>'EL2 - Bleskozvod + Uzemnenie'!P127</f>
        <v>0</v>
      </c>
      <c r="AV99" s="82">
        <f>'EL2 - Bleskozvod + Uzemnenie'!J37</f>
        <v>0</v>
      </c>
      <c r="AW99" s="82">
        <f>'EL2 - Bleskozvod + Uzemnenie'!J38</f>
        <v>0</v>
      </c>
      <c r="AX99" s="82">
        <f>'EL2 - Bleskozvod + Uzemnenie'!J39</f>
        <v>0</v>
      </c>
      <c r="AY99" s="82">
        <f>'EL2 - Bleskozvod + Uzemnenie'!J40</f>
        <v>0</v>
      </c>
      <c r="AZ99" s="82">
        <f>'EL2 - Bleskozvod + Uzemnenie'!F37</f>
        <v>0</v>
      </c>
      <c r="BA99" s="82">
        <f>'EL2 - Bleskozvod + Uzemnenie'!F38</f>
        <v>0</v>
      </c>
      <c r="BB99" s="82">
        <f>'EL2 - Bleskozvod + Uzemnenie'!F39</f>
        <v>0</v>
      </c>
      <c r="BC99" s="82">
        <f>'EL2 - Bleskozvod + Uzemnenie'!F40</f>
        <v>0</v>
      </c>
      <c r="BD99" s="84">
        <f>'EL2 - Bleskozvod + Uzemnenie'!F41</f>
        <v>0</v>
      </c>
      <c r="BT99" s="20" t="s">
        <v>88</v>
      </c>
      <c r="BV99" s="20" t="s">
        <v>71</v>
      </c>
      <c r="BW99" s="20" t="s">
        <v>92</v>
      </c>
      <c r="BX99" s="20" t="s">
        <v>86</v>
      </c>
      <c r="CL99" s="20" t="s">
        <v>1</v>
      </c>
    </row>
    <row r="100" spans="1:91" s="3" customFormat="1" ht="16.5" customHeight="1">
      <c r="A100" s="79" t="s">
        <v>78</v>
      </c>
      <c r="B100" s="44"/>
      <c r="C100" s="9"/>
      <c r="D100" s="9"/>
      <c r="E100" s="9"/>
      <c r="F100" s="204" t="s">
        <v>93</v>
      </c>
      <c r="G100" s="204"/>
      <c r="H100" s="204"/>
      <c r="I100" s="204"/>
      <c r="J100" s="204"/>
      <c r="K100" s="9"/>
      <c r="L100" s="204" t="s">
        <v>94</v>
      </c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167">
        <f>'EL3 - Svietidlá'!J34</f>
        <v>0</v>
      </c>
      <c r="AH100" s="168"/>
      <c r="AI100" s="168"/>
      <c r="AJ100" s="168"/>
      <c r="AK100" s="168"/>
      <c r="AL100" s="168"/>
      <c r="AM100" s="168"/>
      <c r="AN100" s="167">
        <f t="shared" si="0"/>
        <v>0</v>
      </c>
      <c r="AO100" s="168"/>
      <c r="AP100" s="168"/>
      <c r="AQ100" s="80" t="s">
        <v>81</v>
      </c>
      <c r="AR100" s="44"/>
      <c r="AS100" s="81">
        <v>0</v>
      </c>
      <c r="AT100" s="82">
        <f t="shared" si="1"/>
        <v>0</v>
      </c>
      <c r="AU100" s="83">
        <f>'EL3 - Svietidlá'!P126</f>
        <v>0</v>
      </c>
      <c r="AV100" s="82">
        <f>'EL3 - Svietidlá'!J37</f>
        <v>0</v>
      </c>
      <c r="AW100" s="82">
        <f>'EL3 - Svietidlá'!J38</f>
        <v>0</v>
      </c>
      <c r="AX100" s="82">
        <f>'EL3 - Svietidlá'!J39</f>
        <v>0</v>
      </c>
      <c r="AY100" s="82">
        <f>'EL3 - Svietidlá'!J40</f>
        <v>0</v>
      </c>
      <c r="AZ100" s="82">
        <f>'EL3 - Svietidlá'!F37</f>
        <v>0</v>
      </c>
      <c r="BA100" s="82">
        <f>'EL3 - Svietidlá'!F38</f>
        <v>0</v>
      </c>
      <c r="BB100" s="82">
        <f>'EL3 - Svietidlá'!F39</f>
        <v>0</v>
      </c>
      <c r="BC100" s="82">
        <f>'EL3 - Svietidlá'!F40</f>
        <v>0</v>
      </c>
      <c r="BD100" s="84">
        <f>'EL3 - Svietidlá'!F41</f>
        <v>0</v>
      </c>
      <c r="BT100" s="20" t="s">
        <v>88</v>
      </c>
      <c r="BV100" s="20" t="s">
        <v>71</v>
      </c>
      <c r="BW100" s="20" t="s">
        <v>95</v>
      </c>
      <c r="BX100" s="20" t="s">
        <v>86</v>
      </c>
      <c r="CL100" s="20" t="s">
        <v>1</v>
      </c>
    </row>
    <row r="101" spans="1:91" s="3" customFormat="1" ht="16.5" customHeight="1">
      <c r="A101" s="79" t="s">
        <v>78</v>
      </c>
      <c r="B101" s="44"/>
      <c r="C101" s="9"/>
      <c r="D101" s="9"/>
      <c r="E101" s="9"/>
      <c r="F101" s="204" t="s">
        <v>96</v>
      </c>
      <c r="G101" s="204"/>
      <c r="H101" s="204"/>
      <c r="I101" s="204"/>
      <c r="J101" s="204"/>
      <c r="K101" s="9"/>
      <c r="L101" s="204" t="s">
        <v>97</v>
      </c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167">
        <f>'EL4 - Vedenie '!J34</f>
        <v>0</v>
      </c>
      <c r="AH101" s="168"/>
      <c r="AI101" s="168"/>
      <c r="AJ101" s="168"/>
      <c r="AK101" s="168"/>
      <c r="AL101" s="168"/>
      <c r="AM101" s="168"/>
      <c r="AN101" s="167">
        <f t="shared" si="0"/>
        <v>0</v>
      </c>
      <c r="AO101" s="168"/>
      <c r="AP101" s="168"/>
      <c r="AQ101" s="80" t="s">
        <v>81</v>
      </c>
      <c r="AR101" s="44"/>
      <c r="AS101" s="81">
        <v>0</v>
      </c>
      <c r="AT101" s="82">
        <f t="shared" si="1"/>
        <v>0</v>
      </c>
      <c r="AU101" s="83">
        <f>'EL4 - Vedenie '!P126</f>
        <v>0</v>
      </c>
      <c r="AV101" s="82">
        <f>'EL4 - Vedenie '!J37</f>
        <v>0</v>
      </c>
      <c r="AW101" s="82">
        <f>'EL4 - Vedenie '!J38</f>
        <v>0</v>
      </c>
      <c r="AX101" s="82">
        <f>'EL4 - Vedenie '!J39</f>
        <v>0</v>
      </c>
      <c r="AY101" s="82">
        <f>'EL4 - Vedenie '!J40</f>
        <v>0</v>
      </c>
      <c r="AZ101" s="82">
        <f>'EL4 - Vedenie '!F37</f>
        <v>0</v>
      </c>
      <c r="BA101" s="82">
        <f>'EL4 - Vedenie '!F38</f>
        <v>0</v>
      </c>
      <c r="BB101" s="82">
        <f>'EL4 - Vedenie '!F39</f>
        <v>0</v>
      </c>
      <c r="BC101" s="82">
        <f>'EL4 - Vedenie '!F40</f>
        <v>0</v>
      </c>
      <c r="BD101" s="84">
        <f>'EL4 - Vedenie '!F41</f>
        <v>0</v>
      </c>
      <c r="BT101" s="20" t="s">
        <v>88</v>
      </c>
      <c r="BV101" s="20" t="s">
        <v>71</v>
      </c>
      <c r="BW101" s="20" t="s">
        <v>98</v>
      </c>
      <c r="BX101" s="20" t="s">
        <v>86</v>
      </c>
      <c r="CL101" s="20" t="s">
        <v>1</v>
      </c>
    </row>
    <row r="102" spans="1:91" s="3" customFormat="1" ht="16.5" customHeight="1">
      <c r="A102" s="79" t="s">
        <v>78</v>
      </c>
      <c r="B102" s="44"/>
      <c r="C102" s="9"/>
      <c r="D102" s="9"/>
      <c r="E102" s="204" t="s">
        <v>99</v>
      </c>
      <c r="F102" s="204"/>
      <c r="G102" s="204"/>
      <c r="H102" s="204"/>
      <c r="I102" s="204"/>
      <c r="J102" s="9"/>
      <c r="K102" s="204" t="s">
        <v>99</v>
      </c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167">
        <f>'EPS - EPS'!J32</f>
        <v>0</v>
      </c>
      <c r="AH102" s="168"/>
      <c r="AI102" s="168"/>
      <c r="AJ102" s="168"/>
      <c r="AK102" s="168"/>
      <c r="AL102" s="168"/>
      <c r="AM102" s="168"/>
      <c r="AN102" s="167">
        <f t="shared" si="0"/>
        <v>0</v>
      </c>
      <c r="AO102" s="168"/>
      <c r="AP102" s="168"/>
      <c r="AQ102" s="80" t="s">
        <v>81</v>
      </c>
      <c r="AR102" s="44"/>
      <c r="AS102" s="81">
        <v>0</v>
      </c>
      <c r="AT102" s="82">
        <f t="shared" si="1"/>
        <v>0</v>
      </c>
      <c r="AU102" s="83">
        <f>'EPS - EPS'!P125</f>
        <v>0</v>
      </c>
      <c r="AV102" s="82">
        <f>'EPS - EPS'!J35</f>
        <v>0</v>
      </c>
      <c r="AW102" s="82">
        <f>'EPS - EPS'!J36</f>
        <v>0</v>
      </c>
      <c r="AX102" s="82">
        <f>'EPS - EPS'!J37</f>
        <v>0</v>
      </c>
      <c r="AY102" s="82">
        <f>'EPS - EPS'!J38</f>
        <v>0</v>
      </c>
      <c r="AZ102" s="82">
        <f>'EPS - EPS'!F35</f>
        <v>0</v>
      </c>
      <c r="BA102" s="82">
        <f>'EPS - EPS'!F36</f>
        <v>0</v>
      </c>
      <c r="BB102" s="82">
        <f>'EPS - EPS'!F37</f>
        <v>0</v>
      </c>
      <c r="BC102" s="82">
        <f>'EPS - EPS'!F38</f>
        <v>0</v>
      </c>
      <c r="BD102" s="84">
        <f>'EPS - EPS'!F39</f>
        <v>0</v>
      </c>
      <c r="BT102" s="20" t="s">
        <v>82</v>
      </c>
      <c r="BV102" s="20" t="s">
        <v>71</v>
      </c>
      <c r="BW102" s="20" t="s">
        <v>100</v>
      </c>
      <c r="BX102" s="20" t="s">
        <v>77</v>
      </c>
      <c r="CL102" s="20" t="s">
        <v>1</v>
      </c>
    </row>
    <row r="103" spans="1:91" s="3" customFormat="1" ht="16.5" customHeight="1">
      <c r="A103" s="79" t="s">
        <v>78</v>
      </c>
      <c r="B103" s="44"/>
      <c r="C103" s="9"/>
      <c r="D103" s="9"/>
      <c r="E103" s="204" t="s">
        <v>101</v>
      </c>
      <c r="F103" s="204"/>
      <c r="G103" s="204"/>
      <c r="H103" s="204"/>
      <c r="I103" s="204"/>
      <c r="J103" s="9"/>
      <c r="K103" s="204" t="s">
        <v>101</v>
      </c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167">
        <f>'HSP - HSP'!J32</f>
        <v>0</v>
      </c>
      <c r="AH103" s="168"/>
      <c r="AI103" s="168"/>
      <c r="AJ103" s="168"/>
      <c r="AK103" s="168"/>
      <c r="AL103" s="168"/>
      <c r="AM103" s="168"/>
      <c r="AN103" s="167">
        <f t="shared" si="0"/>
        <v>0</v>
      </c>
      <c r="AO103" s="168"/>
      <c r="AP103" s="168"/>
      <c r="AQ103" s="80" t="s">
        <v>81</v>
      </c>
      <c r="AR103" s="44"/>
      <c r="AS103" s="81">
        <v>0</v>
      </c>
      <c r="AT103" s="82">
        <f t="shared" si="1"/>
        <v>0</v>
      </c>
      <c r="AU103" s="83">
        <f>'HSP - HSP'!P125</f>
        <v>0</v>
      </c>
      <c r="AV103" s="82">
        <f>'HSP - HSP'!J35</f>
        <v>0</v>
      </c>
      <c r="AW103" s="82">
        <f>'HSP - HSP'!J36</f>
        <v>0</v>
      </c>
      <c r="AX103" s="82">
        <f>'HSP - HSP'!J37</f>
        <v>0</v>
      </c>
      <c r="AY103" s="82">
        <f>'HSP - HSP'!J38</f>
        <v>0</v>
      </c>
      <c r="AZ103" s="82">
        <f>'HSP - HSP'!F35</f>
        <v>0</v>
      </c>
      <c r="BA103" s="82">
        <f>'HSP - HSP'!F36</f>
        <v>0</v>
      </c>
      <c r="BB103" s="82">
        <f>'HSP - HSP'!F37</f>
        <v>0</v>
      </c>
      <c r="BC103" s="82">
        <f>'HSP - HSP'!F38</f>
        <v>0</v>
      </c>
      <c r="BD103" s="84">
        <f>'HSP - HSP'!F39</f>
        <v>0</v>
      </c>
      <c r="BT103" s="20" t="s">
        <v>82</v>
      </c>
      <c r="BV103" s="20" t="s">
        <v>71</v>
      </c>
      <c r="BW103" s="20" t="s">
        <v>102</v>
      </c>
      <c r="BX103" s="20" t="s">
        <v>77</v>
      </c>
      <c r="CL103" s="20" t="s">
        <v>1</v>
      </c>
    </row>
    <row r="104" spans="1:91" s="3" customFormat="1" ht="16.5" customHeight="1">
      <c r="A104" s="79" t="s">
        <v>78</v>
      </c>
      <c r="B104" s="44"/>
      <c r="C104" s="9"/>
      <c r="D104" s="9"/>
      <c r="E104" s="204" t="s">
        <v>103</v>
      </c>
      <c r="F104" s="204"/>
      <c r="G104" s="204"/>
      <c r="H104" s="204"/>
      <c r="I104" s="204"/>
      <c r="J104" s="9"/>
      <c r="K104" s="204" t="s">
        <v>104</v>
      </c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167">
        <f>'ZOT - ZOTa SH'!J32</f>
        <v>0</v>
      </c>
      <c r="AH104" s="168"/>
      <c r="AI104" s="168"/>
      <c r="AJ104" s="168"/>
      <c r="AK104" s="168"/>
      <c r="AL104" s="168"/>
      <c r="AM104" s="168"/>
      <c r="AN104" s="167">
        <f t="shared" si="0"/>
        <v>0</v>
      </c>
      <c r="AO104" s="168"/>
      <c r="AP104" s="168"/>
      <c r="AQ104" s="80" t="s">
        <v>81</v>
      </c>
      <c r="AR104" s="44"/>
      <c r="AS104" s="81">
        <v>0</v>
      </c>
      <c r="AT104" s="82">
        <f t="shared" si="1"/>
        <v>0</v>
      </c>
      <c r="AU104" s="83">
        <f>'ZOT - ZOTa SH'!P121</f>
        <v>0</v>
      </c>
      <c r="AV104" s="82">
        <f>'ZOT - ZOTa SH'!J35</f>
        <v>0</v>
      </c>
      <c r="AW104" s="82">
        <f>'ZOT - ZOTa SH'!J36</f>
        <v>0</v>
      </c>
      <c r="AX104" s="82">
        <f>'ZOT - ZOTa SH'!J37</f>
        <v>0</v>
      </c>
      <c r="AY104" s="82">
        <f>'ZOT - ZOTa SH'!J38</f>
        <v>0</v>
      </c>
      <c r="AZ104" s="82">
        <f>'ZOT - ZOTa SH'!F35</f>
        <v>0</v>
      </c>
      <c r="BA104" s="82">
        <f>'ZOT - ZOTa SH'!F36</f>
        <v>0</v>
      </c>
      <c r="BB104" s="82">
        <f>'ZOT - ZOTa SH'!F37</f>
        <v>0</v>
      </c>
      <c r="BC104" s="82">
        <f>'ZOT - ZOTa SH'!F38</f>
        <v>0</v>
      </c>
      <c r="BD104" s="84">
        <f>'ZOT - ZOTa SH'!F39</f>
        <v>0</v>
      </c>
      <c r="BT104" s="20" t="s">
        <v>82</v>
      </c>
      <c r="BV104" s="20" t="s">
        <v>71</v>
      </c>
      <c r="BW104" s="20" t="s">
        <v>105</v>
      </c>
      <c r="BX104" s="20" t="s">
        <v>77</v>
      </c>
      <c r="CL104" s="20" t="s">
        <v>1</v>
      </c>
    </row>
    <row r="105" spans="1:91" s="3" customFormat="1" ht="16.5" customHeight="1">
      <c r="A105" s="79" t="s">
        <v>78</v>
      </c>
      <c r="B105" s="44"/>
      <c r="C105" s="9"/>
      <c r="D105" s="9"/>
      <c r="E105" s="204" t="s">
        <v>106</v>
      </c>
      <c r="F105" s="204"/>
      <c r="G105" s="204"/>
      <c r="H105" s="204"/>
      <c r="I105" s="204"/>
      <c r="J105" s="9"/>
      <c r="K105" s="204" t="s">
        <v>107</v>
      </c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167">
        <f>'ZT - Zdravotechnika'!J32</f>
        <v>0</v>
      </c>
      <c r="AH105" s="168"/>
      <c r="AI105" s="168"/>
      <c r="AJ105" s="168"/>
      <c r="AK105" s="168"/>
      <c r="AL105" s="168"/>
      <c r="AM105" s="168"/>
      <c r="AN105" s="167">
        <f t="shared" si="0"/>
        <v>0</v>
      </c>
      <c r="AO105" s="168"/>
      <c r="AP105" s="168"/>
      <c r="AQ105" s="80" t="s">
        <v>81</v>
      </c>
      <c r="AR105" s="44"/>
      <c r="AS105" s="81">
        <v>0</v>
      </c>
      <c r="AT105" s="82">
        <f t="shared" si="1"/>
        <v>0</v>
      </c>
      <c r="AU105" s="83">
        <f>'ZT - Zdravotechnika'!P130</f>
        <v>1093.0477000000001</v>
      </c>
      <c r="AV105" s="82">
        <f>'ZT - Zdravotechnika'!J35</f>
        <v>0</v>
      </c>
      <c r="AW105" s="82">
        <f>'ZT - Zdravotechnika'!J36</f>
        <v>0</v>
      </c>
      <c r="AX105" s="82">
        <f>'ZT - Zdravotechnika'!J37</f>
        <v>0</v>
      </c>
      <c r="AY105" s="82">
        <f>'ZT - Zdravotechnika'!J38</f>
        <v>0</v>
      </c>
      <c r="AZ105" s="82">
        <f>'ZT - Zdravotechnika'!F35</f>
        <v>0</v>
      </c>
      <c r="BA105" s="82">
        <f>'ZT - Zdravotechnika'!F36</f>
        <v>0</v>
      </c>
      <c r="BB105" s="82">
        <f>'ZT - Zdravotechnika'!F37</f>
        <v>0</v>
      </c>
      <c r="BC105" s="82">
        <f>'ZT - Zdravotechnika'!F38</f>
        <v>0</v>
      </c>
      <c r="BD105" s="84">
        <f>'ZT - Zdravotechnika'!F39</f>
        <v>0</v>
      </c>
      <c r="BT105" s="20" t="s">
        <v>82</v>
      </c>
      <c r="BV105" s="20" t="s">
        <v>71</v>
      </c>
      <c r="BW105" s="20" t="s">
        <v>108</v>
      </c>
      <c r="BX105" s="20" t="s">
        <v>77</v>
      </c>
      <c r="CL105" s="20" t="s">
        <v>1</v>
      </c>
    </row>
    <row r="106" spans="1:91" s="3" customFormat="1" ht="16.5" customHeight="1">
      <c r="A106" s="79" t="s">
        <v>78</v>
      </c>
      <c r="B106" s="44"/>
      <c r="C106" s="9"/>
      <c r="D106" s="9"/>
      <c r="E106" s="204" t="s">
        <v>109</v>
      </c>
      <c r="F106" s="204"/>
      <c r="G106" s="204"/>
      <c r="H106" s="204"/>
      <c r="I106" s="204"/>
      <c r="J106" s="9"/>
      <c r="K106" s="204" t="s">
        <v>110</v>
      </c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167">
        <f>'Plyn - Plynoinštalácia'!J32</f>
        <v>0</v>
      </c>
      <c r="AH106" s="168"/>
      <c r="AI106" s="168"/>
      <c r="AJ106" s="168"/>
      <c r="AK106" s="168"/>
      <c r="AL106" s="168"/>
      <c r="AM106" s="168"/>
      <c r="AN106" s="167">
        <f t="shared" si="0"/>
        <v>0</v>
      </c>
      <c r="AO106" s="168"/>
      <c r="AP106" s="168"/>
      <c r="AQ106" s="80" t="s">
        <v>81</v>
      </c>
      <c r="AR106" s="44"/>
      <c r="AS106" s="81">
        <v>0</v>
      </c>
      <c r="AT106" s="82">
        <f t="shared" si="1"/>
        <v>0</v>
      </c>
      <c r="AU106" s="83">
        <f>'Plyn - Plynoinštalácia'!P130</f>
        <v>192.25082</v>
      </c>
      <c r="AV106" s="82">
        <f>'Plyn - Plynoinštalácia'!J35</f>
        <v>0</v>
      </c>
      <c r="AW106" s="82">
        <f>'Plyn - Plynoinštalácia'!J36</f>
        <v>0</v>
      </c>
      <c r="AX106" s="82">
        <f>'Plyn - Plynoinštalácia'!J37</f>
        <v>0</v>
      </c>
      <c r="AY106" s="82">
        <f>'Plyn - Plynoinštalácia'!J38</f>
        <v>0</v>
      </c>
      <c r="AZ106" s="82">
        <f>'Plyn - Plynoinštalácia'!F35</f>
        <v>0</v>
      </c>
      <c r="BA106" s="82">
        <f>'Plyn - Plynoinštalácia'!F36</f>
        <v>0</v>
      </c>
      <c r="BB106" s="82">
        <f>'Plyn - Plynoinštalácia'!F37</f>
        <v>0</v>
      </c>
      <c r="BC106" s="82">
        <f>'Plyn - Plynoinštalácia'!F38</f>
        <v>0</v>
      </c>
      <c r="BD106" s="84">
        <f>'Plyn - Plynoinštalácia'!F39</f>
        <v>0</v>
      </c>
      <c r="BT106" s="20" t="s">
        <v>82</v>
      </c>
      <c r="BV106" s="20" t="s">
        <v>71</v>
      </c>
      <c r="BW106" s="20" t="s">
        <v>111</v>
      </c>
      <c r="BX106" s="20" t="s">
        <v>77</v>
      </c>
      <c r="CL106" s="20" t="s">
        <v>1</v>
      </c>
    </row>
    <row r="107" spans="1:91" s="3" customFormat="1" ht="16.5" customHeight="1">
      <c r="A107" s="79" t="s">
        <v>78</v>
      </c>
      <c r="B107" s="44"/>
      <c r="C107" s="9"/>
      <c r="D107" s="9"/>
      <c r="E107" s="204" t="s">
        <v>112</v>
      </c>
      <c r="F107" s="204"/>
      <c r="G107" s="204"/>
      <c r="H107" s="204"/>
      <c r="I107" s="204"/>
      <c r="J107" s="9"/>
      <c r="K107" s="204" t="s">
        <v>113</v>
      </c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167">
        <f>'ÚK - Ústredné vykurovanie'!J32</f>
        <v>0</v>
      </c>
      <c r="AH107" s="168"/>
      <c r="AI107" s="168"/>
      <c r="AJ107" s="168"/>
      <c r="AK107" s="168"/>
      <c r="AL107" s="168"/>
      <c r="AM107" s="168"/>
      <c r="AN107" s="167">
        <f t="shared" si="0"/>
        <v>0</v>
      </c>
      <c r="AO107" s="168"/>
      <c r="AP107" s="168"/>
      <c r="AQ107" s="80" t="s">
        <v>81</v>
      </c>
      <c r="AR107" s="44"/>
      <c r="AS107" s="81">
        <v>0</v>
      </c>
      <c r="AT107" s="82">
        <f t="shared" si="1"/>
        <v>0</v>
      </c>
      <c r="AU107" s="83">
        <f>'ÚK - Ústredné vykurovanie'!P129</f>
        <v>0</v>
      </c>
      <c r="AV107" s="82">
        <f>'ÚK - Ústredné vykurovanie'!J35</f>
        <v>0</v>
      </c>
      <c r="AW107" s="82">
        <f>'ÚK - Ústredné vykurovanie'!J36</f>
        <v>0</v>
      </c>
      <c r="AX107" s="82">
        <f>'ÚK - Ústredné vykurovanie'!J37</f>
        <v>0</v>
      </c>
      <c r="AY107" s="82">
        <f>'ÚK - Ústredné vykurovanie'!J38</f>
        <v>0</v>
      </c>
      <c r="AZ107" s="82">
        <f>'ÚK - Ústredné vykurovanie'!F35</f>
        <v>0</v>
      </c>
      <c r="BA107" s="82">
        <f>'ÚK - Ústredné vykurovanie'!F36</f>
        <v>0</v>
      </c>
      <c r="BB107" s="82">
        <f>'ÚK - Ústredné vykurovanie'!F37</f>
        <v>0</v>
      </c>
      <c r="BC107" s="82">
        <f>'ÚK - Ústredné vykurovanie'!F38</f>
        <v>0</v>
      </c>
      <c r="BD107" s="84">
        <f>'ÚK - Ústredné vykurovanie'!F39</f>
        <v>0</v>
      </c>
      <c r="BT107" s="20" t="s">
        <v>82</v>
      </c>
      <c r="BV107" s="20" t="s">
        <v>71</v>
      </c>
      <c r="BW107" s="20" t="s">
        <v>114</v>
      </c>
      <c r="BX107" s="20" t="s">
        <v>77</v>
      </c>
      <c r="CL107" s="20" t="s">
        <v>1</v>
      </c>
    </row>
    <row r="108" spans="1:91" s="3" customFormat="1" ht="16.5" customHeight="1">
      <c r="A108" s="79" t="s">
        <v>78</v>
      </c>
      <c r="B108" s="44"/>
      <c r="C108" s="9"/>
      <c r="D108" s="9"/>
      <c r="E108" s="204" t="s">
        <v>115</v>
      </c>
      <c r="F108" s="204"/>
      <c r="G108" s="204"/>
      <c r="H108" s="204"/>
      <c r="I108" s="204"/>
      <c r="J108" s="9"/>
      <c r="K108" s="204" t="s">
        <v>116</v>
      </c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167">
        <f>'VZT1 - Vzduchotechnika - ...'!J32</f>
        <v>0</v>
      </c>
      <c r="AH108" s="168"/>
      <c r="AI108" s="168"/>
      <c r="AJ108" s="168"/>
      <c r="AK108" s="168"/>
      <c r="AL108" s="168"/>
      <c r="AM108" s="168"/>
      <c r="AN108" s="167">
        <f t="shared" si="0"/>
        <v>0</v>
      </c>
      <c r="AO108" s="168"/>
      <c r="AP108" s="168"/>
      <c r="AQ108" s="80" t="s">
        <v>81</v>
      </c>
      <c r="AR108" s="44"/>
      <c r="AS108" s="81">
        <v>0</v>
      </c>
      <c r="AT108" s="82">
        <f t="shared" si="1"/>
        <v>0</v>
      </c>
      <c r="AU108" s="83">
        <f>'VZT1 - Vzduchotechnika - ...'!P128</f>
        <v>0</v>
      </c>
      <c r="AV108" s="82">
        <f>'VZT1 - Vzduchotechnika - ...'!J35</f>
        <v>0</v>
      </c>
      <c r="AW108" s="82">
        <f>'VZT1 - Vzduchotechnika - ...'!J36</f>
        <v>0</v>
      </c>
      <c r="AX108" s="82">
        <f>'VZT1 - Vzduchotechnika - ...'!J37</f>
        <v>0</v>
      </c>
      <c r="AY108" s="82">
        <f>'VZT1 - Vzduchotechnika - ...'!J38</f>
        <v>0</v>
      </c>
      <c r="AZ108" s="82">
        <f>'VZT1 - Vzduchotechnika - ...'!F35</f>
        <v>0</v>
      </c>
      <c r="BA108" s="82">
        <f>'VZT1 - Vzduchotechnika - ...'!F36</f>
        <v>0</v>
      </c>
      <c r="BB108" s="82">
        <f>'VZT1 - Vzduchotechnika - ...'!F37</f>
        <v>0</v>
      </c>
      <c r="BC108" s="82">
        <f>'VZT1 - Vzduchotechnika - ...'!F38</f>
        <v>0</v>
      </c>
      <c r="BD108" s="84">
        <f>'VZT1 - Vzduchotechnika - ...'!F39</f>
        <v>0</v>
      </c>
      <c r="BT108" s="20" t="s">
        <v>82</v>
      </c>
      <c r="BV108" s="20" t="s">
        <v>71</v>
      </c>
      <c r="BW108" s="20" t="s">
        <v>117</v>
      </c>
      <c r="BX108" s="20" t="s">
        <v>77</v>
      </c>
      <c r="CL108" s="20" t="s">
        <v>1</v>
      </c>
    </row>
    <row r="109" spans="1:91" s="6" customFormat="1" ht="16.5" customHeight="1">
      <c r="A109" s="79" t="s">
        <v>78</v>
      </c>
      <c r="B109" s="70"/>
      <c r="C109" s="71"/>
      <c r="D109" s="196" t="s">
        <v>118</v>
      </c>
      <c r="E109" s="196"/>
      <c r="F109" s="196"/>
      <c r="G109" s="196"/>
      <c r="H109" s="196"/>
      <c r="I109" s="72"/>
      <c r="J109" s="196" t="s">
        <v>119</v>
      </c>
      <c r="K109" s="196"/>
      <c r="L109" s="196"/>
      <c r="M109" s="196"/>
      <c r="N109" s="196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65">
        <f>'SO02 - Prípojka plynu'!J30</f>
        <v>0</v>
      </c>
      <c r="AH109" s="166"/>
      <c r="AI109" s="166"/>
      <c r="AJ109" s="166"/>
      <c r="AK109" s="166"/>
      <c r="AL109" s="166"/>
      <c r="AM109" s="166"/>
      <c r="AN109" s="165">
        <f t="shared" si="0"/>
        <v>0</v>
      </c>
      <c r="AO109" s="166"/>
      <c r="AP109" s="166"/>
      <c r="AQ109" s="73" t="s">
        <v>75</v>
      </c>
      <c r="AR109" s="70"/>
      <c r="AS109" s="74">
        <v>0</v>
      </c>
      <c r="AT109" s="75">
        <f t="shared" si="1"/>
        <v>0</v>
      </c>
      <c r="AU109" s="76">
        <f>'SO02 - Prípojka plynu'!P128</f>
        <v>115.263335</v>
      </c>
      <c r="AV109" s="75">
        <f>'SO02 - Prípojka plynu'!J33</f>
        <v>0</v>
      </c>
      <c r="AW109" s="75">
        <f>'SO02 - Prípojka plynu'!J34</f>
        <v>0</v>
      </c>
      <c r="AX109" s="75">
        <f>'SO02 - Prípojka plynu'!J35</f>
        <v>0</v>
      </c>
      <c r="AY109" s="75">
        <f>'SO02 - Prípojka plynu'!J36</f>
        <v>0</v>
      </c>
      <c r="AZ109" s="75">
        <f>'SO02 - Prípojka plynu'!F33</f>
        <v>0</v>
      </c>
      <c r="BA109" s="75">
        <f>'SO02 - Prípojka plynu'!F34</f>
        <v>0</v>
      </c>
      <c r="BB109" s="75">
        <f>'SO02 - Prípojka plynu'!F35</f>
        <v>0</v>
      </c>
      <c r="BC109" s="75">
        <f>'SO02 - Prípojka plynu'!F36</f>
        <v>0</v>
      </c>
      <c r="BD109" s="77">
        <f>'SO02 - Prípojka plynu'!F37</f>
        <v>0</v>
      </c>
      <c r="BT109" s="78" t="s">
        <v>76</v>
      </c>
      <c r="BV109" s="78" t="s">
        <v>71</v>
      </c>
      <c r="BW109" s="78" t="s">
        <v>120</v>
      </c>
      <c r="BX109" s="78" t="s">
        <v>4</v>
      </c>
      <c r="CL109" s="78" t="s">
        <v>1</v>
      </c>
      <c r="CM109" s="78" t="s">
        <v>69</v>
      </c>
    </row>
    <row r="110" spans="1:91" s="6" customFormat="1" ht="16.5" customHeight="1">
      <c r="A110" s="79" t="s">
        <v>78</v>
      </c>
      <c r="B110" s="70"/>
      <c r="C110" s="71"/>
      <c r="D110" s="196" t="s">
        <v>121</v>
      </c>
      <c r="E110" s="196"/>
      <c r="F110" s="196"/>
      <c r="G110" s="196"/>
      <c r="H110" s="196"/>
      <c r="I110" s="72"/>
      <c r="J110" s="196" t="s">
        <v>122</v>
      </c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65">
        <f>'SO03 - Elektrická prípojka'!J30</f>
        <v>0</v>
      </c>
      <c r="AH110" s="166"/>
      <c r="AI110" s="166"/>
      <c r="AJ110" s="166"/>
      <c r="AK110" s="166"/>
      <c r="AL110" s="166"/>
      <c r="AM110" s="166"/>
      <c r="AN110" s="165">
        <f t="shared" si="0"/>
        <v>0</v>
      </c>
      <c r="AO110" s="166"/>
      <c r="AP110" s="166"/>
      <c r="AQ110" s="73" t="s">
        <v>75</v>
      </c>
      <c r="AR110" s="70"/>
      <c r="AS110" s="74">
        <v>0</v>
      </c>
      <c r="AT110" s="75">
        <f t="shared" si="1"/>
        <v>0</v>
      </c>
      <c r="AU110" s="76">
        <f>'SO03 - Elektrická prípojka'!P120</f>
        <v>0</v>
      </c>
      <c r="AV110" s="75">
        <f>'SO03 - Elektrická prípojka'!J33</f>
        <v>0</v>
      </c>
      <c r="AW110" s="75">
        <f>'SO03 - Elektrická prípojka'!J34</f>
        <v>0</v>
      </c>
      <c r="AX110" s="75">
        <f>'SO03 - Elektrická prípojka'!J35</f>
        <v>0</v>
      </c>
      <c r="AY110" s="75">
        <f>'SO03 - Elektrická prípojka'!J36</f>
        <v>0</v>
      </c>
      <c r="AZ110" s="75">
        <f>'SO03 - Elektrická prípojka'!F33</f>
        <v>0</v>
      </c>
      <c r="BA110" s="75">
        <f>'SO03 - Elektrická prípojka'!F34</f>
        <v>0</v>
      </c>
      <c r="BB110" s="75">
        <f>'SO03 - Elektrická prípojka'!F35</f>
        <v>0</v>
      </c>
      <c r="BC110" s="75">
        <f>'SO03 - Elektrická prípojka'!F36</f>
        <v>0</v>
      </c>
      <c r="BD110" s="77">
        <f>'SO03 - Elektrická prípojka'!F37</f>
        <v>0</v>
      </c>
      <c r="BT110" s="78" t="s">
        <v>76</v>
      </c>
      <c r="BV110" s="78" t="s">
        <v>71</v>
      </c>
      <c r="BW110" s="78" t="s">
        <v>123</v>
      </c>
      <c r="BX110" s="78" t="s">
        <v>4</v>
      </c>
      <c r="CL110" s="78" t="s">
        <v>1</v>
      </c>
      <c r="CM110" s="78" t="s">
        <v>69</v>
      </c>
    </row>
    <row r="111" spans="1:91" s="6" customFormat="1" ht="16.5" customHeight="1">
      <c r="A111" s="79" t="s">
        <v>78</v>
      </c>
      <c r="B111" s="70"/>
      <c r="C111" s="71"/>
      <c r="D111" s="196" t="s">
        <v>124</v>
      </c>
      <c r="E111" s="196"/>
      <c r="F111" s="196"/>
      <c r="G111" s="196"/>
      <c r="H111" s="196"/>
      <c r="I111" s="72"/>
      <c r="J111" s="196" t="s">
        <v>125</v>
      </c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  <c r="AB111" s="196"/>
      <c r="AC111" s="196"/>
      <c r="AD111" s="196"/>
      <c r="AE111" s="196"/>
      <c r="AF111" s="196"/>
      <c r="AG111" s="165">
        <f>'SO04 - Prípojka vody'!J30</f>
        <v>0</v>
      </c>
      <c r="AH111" s="166"/>
      <c r="AI111" s="166"/>
      <c r="AJ111" s="166"/>
      <c r="AK111" s="166"/>
      <c r="AL111" s="166"/>
      <c r="AM111" s="166"/>
      <c r="AN111" s="165">
        <f t="shared" si="0"/>
        <v>0</v>
      </c>
      <c r="AO111" s="166"/>
      <c r="AP111" s="166"/>
      <c r="AQ111" s="73" t="s">
        <v>75</v>
      </c>
      <c r="AR111" s="70"/>
      <c r="AS111" s="74">
        <v>0</v>
      </c>
      <c r="AT111" s="75">
        <f t="shared" si="1"/>
        <v>0</v>
      </c>
      <c r="AU111" s="76">
        <f>'SO04 - Prípojka vody'!P125</f>
        <v>43.760619999999996</v>
      </c>
      <c r="AV111" s="75">
        <f>'SO04 - Prípojka vody'!J33</f>
        <v>0</v>
      </c>
      <c r="AW111" s="75">
        <f>'SO04 - Prípojka vody'!J34</f>
        <v>0</v>
      </c>
      <c r="AX111" s="75">
        <f>'SO04 - Prípojka vody'!J35</f>
        <v>0</v>
      </c>
      <c r="AY111" s="75">
        <f>'SO04 - Prípojka vody'!J36</f>
        <v>0</v>
      </c>
      <c r="AZ111" s="75">
        <f>'SO04 - Prípojka vody'!F33</f>
        <v>0</v>
      </c>
      <c r="BA111" s="75">
        <f>'SO04 - Prípojka vody'!F34</f>
        <v>0</v>
      </c>
      <c r="BB111" s="75">
        <f>'SO04 - Prípojka vody'!F35</f>
        <v>0</v>
      </c>
      <c r="BC111" s="75">
        <f>'SO04 - Prípojka vody'!F36</f>
        <v>0</v>
      </c>
      <c r="BD111" s="77">
        <f>'SO04 - Prípojka vody'!F37</f>
        <v>0</v>
      </c>
      <c r="BT111" s="78" t="s">
        <v>76</v>
      </c>
      <c r="BV111" s="78" t="s">
        <v>71</v>
      </c>
      <c r="BW111" s="78" t="s">
        <v>126</v>
      </c>
      <c r="BX111" s="78" t="s">
        <v>4</v>
      </c>
      <c r="CL111" s="78" t="s">
        <v>1</v>
      </c>
      <c r="CM111" s="78" t="s">
        <v>69</v>
      </c>
    </row>
    <row r="112" spans="1:91" s="6" customFormat="1" ht="16.5" customHeight="1">
      <c r="A112" s="79" t="s">
        <v>78</v>
      </c>
      <c r="B112" s="70"/>
      <c r="C112" s="71"/>
      <c r="D112" s="196" t="s">
        <v>127</v>
      </c>
      <c r="E112" s="196"/>
      <c r="F112" s="196"/>
      <c r="G112" s="196"/>
      <c r="H112" s="196"/>
      <c r="I112" s="72"/>
      <c r="J112" s="196" t="s">
        <v>128</v>
      </c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196"/>
      <c r="AA112" s="196"/>
      <c r="AB112" s="196"/>
      <c r="AC112" s="196"/>
      <c r="AD112" s="196"/>
      <c r="AE112" s="196"/>
      <c r="AF112" s="196"/>
      <c r="AG112" s="165">
        <f>'SO05 - Prípojka splaškove...'!J30</f>
        <v>0</v>
      </c>
      <c r="AH112" s="166"/>
      <c r="AI112" s="166"/>
      <c r="AJ112" s="166"/>
      <c r="AK112" s="166"/>
      <c r="AL112" s="166"/>
      <c r="AM112" s="166"/>
      <c r="AN112" s="165">
        <f t="shared" si="0"/>
        <v>0</v>
      </c>
      <c r="AO112" s="166"/>
      <c r="AP112" s="166"/>
      <c r="AQ112" s="73" t="s">
        <v>75</v>
      </c>
      <c r="AR112" s="70"/>
      <c r="AS112" s="74">
        <v>0</v>
      </c>
      <c r="AT112" s="75">
        <f t="shared" si="1"/>
        <v>0</v>
      </c>
      <c r="AU112" s="76">
        <f>'SO05 - Prípojka splaškove...'!P121</f>
        <v>405.12316399999992</v>
      </c>
      <c r="AV112" s="75">
        <f>'SO05 - Prípojka splaškove...'!J33</f>
        <v>0</v>
      </c>
      <c r="AW112" s="75">
        <f>'SO05 - Prípojka splaškove...'!J34</f>
        <v>0</v>
      </c>
      <c r="AX112" s="75">
        <f>'SO05 - Prípojka splaškove...'!J35</f>
        <v>0</v>
      </c>
      <c r="AY112" s="75">
        <f>'SO05 - Prípojka splaškove...'!J36</f>
        <v>0</v>
      </c>
      <c r="AZ112" s="75">
        <f>'SO05 - Prípojka splaškove...'!F33</f>
        <v>0</v>
      </c>
      <c r="BA112" s="75">
        <f>'SO05 - Prípojka splaškove...'!F34</f>
        <v>0</v>
      </c>
      <c r="BB112" s="75">
        <f>'SO05 - Prípojka splaškove...'!F35</f>
        <v>0</v>
      </c>
      <c r="BC112" s="75">
        <f>'SO05 - Prípojka splaškove...'!F36</f>
        <v>0</v>
      </c>
      <c r="BD112" s="77">
        <f>'SO05 - Prípojka splaškove...'!F37</f>
        <v>0</v>
      </c>
      <c r="BT112" s="78" t="s">
        <v>76</v>
      </c>
      <c r="BV112" s="78" t="s">
        <v>71</v>
      </c>
      <c r="BW112" s="78" t="s">
        <v>129</v>
      </c>
      <c r="BX112" s="78" t="s">
        <v>4</v>
      </c>
      <c r="CL112" s="78" t="s">
        <v>1</v>
      </c>
      <c r="CM112" s="78" t="s">
        <v>69</v>
      </c>
    </row>
    <row r="113" spans="1:91" s="6" customFormat="1" ht="16.5" customHeight="1">
      <c r="A113" s="79" t="s">
        <v>78</v>
      </c>
      <c r="B113" s="70"/>
      <c r="C113" s="71"/>
      <c r="D113" s="196" t="s">
        <v>130</v>
      </c>
      <c r="E113" s="196"/>
      <c r="F113" s="196"/>
      <c r="G113" s="196"/>
      <c r="H113" s="196"/>
      <c r="I113" s="72"/>
      <c r="J113" s="196" t="s">
        <v>131</v>
      </c>
      <c r="K113" s="196"/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6"/>
      <c r="W113" s="196"/>
      <c r="X113" s="196"/>
      <c r="Y113" s="196"/>
      <c r="Z113" s="196"/>
      <c r="AA113" s="196"/>
      <c r="AB113" s="196"/>
      <c r="AC113" s="196"/>
      <c r="AD113" s="196"/>
      <c r="AE113" s="196"/>
      <c r="AF113" s="196"/>
      <c r="AG113" s="165">
        <f>'SO06 - Prípojka dažďovej ...'!J30</f>
        <v>0</v>
      </c>
      <c r="AH113" s="166"/>
      <c r="AI113" s="166"/>
      <c r="AJ113" s="166"/>
      <c r="AK113" s="166"/>
      <c r="AL113" s="166"/>
      <c r="AM113" s="166"/>
      <c r="AN113" s="165">
        <f t="shared" si="0"/>
        <v>0</v>
      </c>
      <c r="AO113" s="166"/>
      <c r="AP113" s="166"/>
      <c r="AQ113" s="73" t="s">
        <v>75</v>
      </c>
      <c r="AR113" s="70"/>
      <c r="AS113" s="74">
        <v>0</v>
      </c>
      <c r="AT113" s="75">
        <f t="shared" si="1"/>
        <v>0</v>
      </c>
      <c r="AU113" s="76">
        <f>'SO06 - Prípojka dažďovej ...'!P123</f>
        <v>1375.9015789999999</v>
      </c>
      <c r="AV113" s="75">
        <f>'SO06 - Prípojka dažďovej ...'!J33</f>
        <v>0</v>
      </c>
      <c r="AW113" s="75">
        <f>'SO06 - Prípojka dažďovej ...'!J34</f>
        <v>0</v>
      </c>
      <c r="AX113" s="75">
        <f>'SO06 - Prípojka dažďovej ...'!J35</f>
        <v>0</v>
      </c>
      <c r="AY113" s="75">
        <f>'SO06 - Prípojka dažďovej ...'!J36</f>
        <v>0</v>
      </c>
      <c r="AZ113" s="75">
        <f>'SO06 - Prípojka dažďovej ...'!F33</f>
        <v>0</v>
      </c>
      <c r="BA113" s="75">
        <f>'SO06 - Prípojka dažďovej ...'!F34</f>
        <v>0</v>
      </c>
      <c r="BB113" s="75">
        <f>'SO06 - Prípojka dažďovej ...'!F35</f>
        <v>0</v>
      </c>
      <c r="BC113" s="75">
        <f>'SO06 - Prípojka dažďovej ...'!F36</f>
        <v>0</v>
      </c>
      <c r="BD113" s="77">
        <f>'SO06 - Prípojka dažďovej ...'!F37</f>
        <v>0</v>
      </c>
      <c r="BT113" s="78" t="s">
        <v>76</v>
      </c>
      <c r="BV113" s="78" t="s">
        <v>71</v>
      </c>
      <c r="BW113" s="78" t="s">
        <v>132</v>
      </c>
      <c r="BX113" s="78" t="s">
        <v>4</v>
      </c>
      <c r="CL113" s="78" t="s">
        <v>1</v>
      </c>
      <c r="CM113" s="78" t="s">
        <v>69</v>
      </c>
    </row>
    <row r="114" spans="1:91" s="6" customFormat="1" ht="16.5" customHeight="1">
      <c r="A114" s="79" t="s">
        <v>78</v>
      </c>
      <c r="B114" s="70"/>
      <c r="C114" s="71"/>
      <c r="D114" s="196" t="s">
        <v>133</v>
      </c>
      <c r="E114" s="196"/>
      <c r="F114" s="196"/>
      <c r="G114" s="196"/>
      <c r="H114" s="196"/>
      <c r="I114" s="72"/>
      <c r="J114" s="196" t="s">
        <v>134</v>
      </c>
      <c r="K114" s="196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6"/>
      <c r="W114" s="196"/>
      <c r="X114" s="196"/>
      <c r="Y114" s="196"/>
      <c r="Z114" s="196"/>
      <c r="AA114" s="196"/>
      <c r="AB114" s="196"/>
      <c r="AC114" s="196"/>
      <c r="AD114" s="196"/>
      <c r="AE114" s="196"/>
      <c r="AF114" s="196"/>
      <c r="AG114" s="165">
        <f>'SO07 - Komunikácie a spev...'!J30</f>
        <v>0</v>
      </c>
      <c r="AH114" s="166"/>
      <c r="AI114" s="166"/>
      <c r="AJ114" s="166"/>
      <c r="AK114" s="166"/>
      <c r="AL114" s="166"/>
      <c r="AM114" s="166"/>
      <c r="AN114" s="165">
        <f t="shared" si="0"/>
        <v>0</v>
      </c>
      <c r="AO114" s="166"/>
      <c r="AP114" s="166"/>
      <c r="AQ114" s="73" t="s">
        <v>75</v>
      </c>
      <c r="AR114" s="70"/>
      <c r="AS114" s="74">
        <v>0</v>
      </c>
      <c r="AT114" s="75">
        <f t="shared" si="1"/>
        <v>0</v>
      </c>
      <c r="AU114" s="76">
        <f>'SO07 - Komunikácie a spev...'!P124</f>
        <v>0</v>
      </c>
      <c r="AV114" s="75">
        <f>'SO07 - Komunikácie a spev...'!J33</f>
        <v>0</v>
      </c>
      <c r="AW114" s="75">
        <f>'SO07 - Komunikácie a spev...'!J34</f>
        <v>0</v>
      </c>
      <c r="AX114" s="75">
        <f>'SO07 - Komunikácie a spev...'!J35</f>
        <v>0</v>
      </c>
      <c r="AY114" s="75">
        <f>'SO07 - Komunikácie a spev...'!J36</f>
        <v>0</v>
      </c>
      <c r="AZ114" s="75">
        <f>'SO07 - Komunikácie a spev...'!F33</f>
        <v>0</v>
      </c>
      <c r="BA114" s="75">
        <f>'SO07 - Komunikácie a spev...'!F34</f>
        <v>0</v>
      </c>
      <c r="BB114" s="75">
        <f>'SO07 - Komunikácie a spev...'!F35</f>
        <v>0</v>
      </c>
      <c r="BC114" s="75">
        <f>'SO07 - Komunikácie a spev...'!F36</f>
        <v>0</v>
      </c>
      <c r="BD114" s="77">
        <f>'SO07 - Komunikácie a spev...'!F37</f>
        <v>0</v>
      </c>
      <c r="BT114" s="78" t="s">
        <v>76</v>
      </c>
      <c r="BV114" s="78" t="s">
        <v>71</v>
      </c>
      <c r="BW114" s="78" t="s">
        <v>135</v>
      </c>
      <c r="BX114" s="78" t="s">
        <v>4</v>
      </c>
      <c r="CL114" s="78" t="s">
        <v>1</v>
      </c>
      <c r="CM114" s="78" t="s">
        <v>69</v>
      </c>
    </row>
    <row r="115" spans="1:91" s="6" customFormat="1" ht="16.5" customHeight="1">
      <c r="A115" s="79" t="s">
        <v>78</v>
      </c>
      <c r="B115" s="70"/>
      <c r="C115" s="71"/>
      <c r="D115" s="196" t="s">
        <v>136</v>
      </c>
      <c r="E115" s="196"/>
      <c r="F115" s="196"/>
      <c r="G115" s="196"/>
      <c r="H115" s="196"/>
      <c r="I115" s="72"/>
      <c r="J115" s="196" t="s">
        <v>137</v>
      </c>
      <c r="K115" s="196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6"/>
      <c r="W115" s="196"/>
      <c r="X115" s="196"/>
      <c r="Y115" s="196"/>
      <c r="Z115" s="196"/>
      <c r="AA115" s="196"/>
      <c r="AB115" s="196"/>
      <c r="AC115" s="196"/>
      <c r="AD115" s="196"/>
      <c r="AE115" s="196"/>
      <c r="AF115" s="196"/>
      <c r="AG115" s="165">
        <f>'SO08 - Sadové úpravy'!J30</f>
        <v>0</v>
      </c>
      <c r="AH115" s="166"/>
      <c r="AI115" s="166"/>
      <c r="AJ115" s="166"/>
      <c r="AK115" s="166"/>
      <c r="AL115" s="166"/>
      <c r="AM115" s="166"/>
      <c r="AN115" s="165">
        <f t="shared" si="0"/>
        <v>0</v>
      </c>
      <c r="AO115" s="166"/>
      <c r="AP115" s="166"/>
      <c r="AQ115" s="73" t="s">
        <v>75</v>
      </c>
      <c r="AR115" s="70"/>
      <c r="AS115" s="74">
        <v>0</v>
      </c>
      <c r="AT115" s="75">
        <f t="shared" si="1"/>
        <v>0</v>
      </c>
      <c r="AU115" s="76">
        <f>'SO08 - Sadové úpravy'!P120</f>
        <v>3419.0552900000007</v>
      </c>
      <c r="AV115" s="75">
        <f>'SO08 - Sadové úpravy'!J33</f>
        <v>0</v>
      </c>
      <c r="AW115" s="75">
        <f>'SO08 - Sadové úpravy'!J34</f>
        <v>0</v>
      </c>
      <c r="AX115" s="75">
        <f>'SO08 - Sadové úpravy'!J35</f>
        <v>0</v>
      </c>
      <c r="AY115" s="75">
        <f>'SO08 - Sadové úpravy'!J36</f>
        <v>0</v>
      </c>
      <c r="AZ115" s="75">
        <f>'SO08 - Sadové úpravy'!F33</f>
        <v>0</v>
      </c>
      <c r="BA115" s="75">
        <f>'SO08 - Sadové úpravy'!F34</f>
        <v>0</v>
      </c>
      <c r="BB115" s="75">
        <f>'SO08 - Sadové úpravy'!F35</f>
        <v>0</v>
      </c>
      <c r="BC115" s="75">
        <f>'SO08 - Sadové úpravy'!F36</f>
        <v>0</v>
      </c>
      <c r="BD115" s="77">
        <f>'SO08 - Sadové úpravy'!F37</f>
        <v>0</v>
      </c>
      <c r="BT115" s="78" t="s">
        <v>76</v>
      </c>
      <c r="BV115" s="78" t="s">
        <v>71</v>
      </c>
      <c r="BW115" s="78" t="s">
        <v>138</v>
      </c>
      <c r="BX115" s="78" t="s">
        <v>4</v>
      </c>
      <c r="CL115" s="78" t="s">
        <v>1</v>
      </c>
      <c r="CM115" s="78" t="s">
        <v>69</v>
      </c>
    </row>
    <row r="116" spans="1:91" s="6" customFormat="1" ht="16.5" customHeight="1">
      <c r="A116" s="79" t="s">
        <v>78</v>
      </c>
      <c r="B116" s="70"/>
      <c r="C116" s="71"/>
      <c r="D116" s="196" t="s">
        <v>139</v>
      </c>
      <c r="E116" s="196"/>
      <c r="F116" s="196"/>
      <c r="G116" s="196"/>
      <c r="H116" s="196"/>
      <c r="I116" s="72"/>
      <c r="J116" s="196" t="s">
        <v>140</v>
      </c>
      <c r="K116" s="196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6"/>
      <c r="AF116" s="196"/>
      <c r="AG116" s="165">
        <f>'SO11 - VRN'!J30</f>
        <v>0</v>
      </c>
      <c r="AH116" s="166"/>
      <c r="AI116" s="166"/>
      <c r="AJ116" s="166"/>
      <c r="AK116" s="166"/>
      <c r="AL116" s="166"/>
      <c r="AM116" s="166"/>
      <c r="AN116" s="165">
        <f t="shared" si="0"/>
        <v>0</v>
      </c>
      <c r="AO116" s="166"/>
      <c r="AP116" s="166"/>
      <c r="AQ116" s="73" t="s">
        <v>75</v>
      </c>
      <c r="AR116" s="70"/>
      <c r="AS116" s="85">
        <v>0</v>
      </c>
      <c r="AT116" s="86">
        <f t="shared" si="1"/>
        <v>0</v>
      </c>
      <c r="AU116" s="87">
        <f>'SO11 - VRN'!P117</f>
        <v>0</v>
      </c>
      <c r="AV116" s="86">
        <f>'SO11 - VRN'!J33</f>
        <v>0</v>
      </c>
      <c r="AW116" s="86">
        <f>'SO11 - VRN'!J34</f>
        <v>0</v>
      </c>
      <c r="AX116" s="86">
        <f>'SO11 - VRN'!J35</f>
        <v>0</v>
      </c>
      <c r="AY116" s="86">
        <f>'SO11 - VRN'!J36</f>
        <v>0</v>
      </c>
      <c r="AZ116" s="86">
        <f>'SO11 - VRN'!F33</f>
        <v>0</v>
      </c>
      <c r="BA116" s="86">
        <f>'SO11 - VRN'!F34</f>
        <v>0</v>
      </c>
      <c r="BB116" s="86">
        <f>'SO11 - VRN'!F35</f>
        <v>0</v>
      </c>
      <c r="BC116" s="86">
        <f>'SO11 - VRN'!F36</f>
        <v>0</v>
      </c>
      <c r="BD116" s="88">
        <f>'SO11 - VRN'!F37</f>
        <v>0</v>
      </c>
      <c r="BT116" s="78" t="s">
        <v>76</v>
      </c>
      <c r="BV116" s="78" t="s">
        <v>71</v>
      </c>
      <c r="BW116" s="78" t="s">
        <v>141</v>
      </c>
      <c r="BX116" s="78" t="s">
        <v>4</v>
      </c>
      <c r="CL116" s="78" t="s">
        <v>1</v>
      </c>
      <c r="CM116" s="78" t="s">
        <v>69</v>
      </c>
    </row>
    <row r="117" spans="1:91" s="1" customFormat="1" ht="30" customHeight="1">
      <c r="B117" s="25"/>
      <c r="AR117" s="25"/>
    </row>
    <row r="118" spans="1:91" s="1" customFormat="1" ht="6.95" customHeight="1"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25"/>
    </row>
  </sheetData>
  <mergeCells count="124">
    <mergeCell ref="K97:AF97"/>
    <mergeCell ref="K102:AF102"/>
    <mergeCell ref="K96:AF96"/>
    <mergeCell ref="K103:AF103"/>
    <mergeCell ref="K104:AF104"/>
    <mergeCell ref="L101:AF101"/>
    <mergeCell ref="L100:AF100"/>
    <mergeCell ref="L99:AF99"/>
    <mergeCell ref="L98:AF98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AG92:AM92"/>
    <mergeCell ref="AG103:AM103"/>
    <mergeCell ref="AG108:AM108"/>
    <mergeCell ref="C92:G92"/>
    <mergeCell ref="D95:H95"/>
    <mergeCell ref="E97:I97"/>
    <mergeCell ref="E104:I104"/>
    <mergeCell ref="E96:I96"/>
    <mergeCell ref="E103:I103"/>
    <mergeCell ref="E102:I102"/>
    <mergeCell ref="F99:J99"/>
    <mergeCell ref="F100:J100"/>
    <mergeCell ref="F101:J101"/>
    <mergeCell ref="F98:J98"/>
    <mergeCell ref="I92:AF92"/>
    <mergeCell ref="J95:AF95"/>
    <mergeCell ref="D109:H109"/>
    <mergeCell ref="J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D114:H114"/>
    <mergeCell ref="J114:AF114"/>
    <mergeCell ref="D115:H115"/>
    <mergeCell ref="J115:AF115"/>
    <mergeCell ref="D116:H116"/>
    <mergeCell ref="J116:AF116"/>
    <mergeCell ref="K5:AJ5"/>
    <mergeCell ref="K6:AJ6"/>
    <mergeCell ref="E23:AN23"/>
    <mergeCell ref="AK26:AO26"/>
    <mergeCell ref="L28:P28"/>
    <mergeCell ref="AK28:AO28"/>
    <mergeCell ref="W28:AE28"/>
    <mergeCell ref="W29:AE29"/>
    <mergeCell ref="AK29:AO29"/>
    <mergeCell ref="L29:P29"/>
    <mergeCell ref="L30:P30"/>
    <mergeCell ref="AK30:AO30"/>
    <mergeCell ref="W30:AE30"/>
    <mergeCell ref="L31:P31"/>
    <mergeCell ref="AK31:AO31"/>
    <mergeCell ref="W31:AE31"/>
    <mergeCell ref="AK32:AO32"/>
    <mergeCell ref="L32:P32"/>
    <mergeCell ref="W32:AE32"/>
    <mergeCell ref="W33:AE33"/>
    <mergeCell ref="L33:P33"/>
    <mergeCell ref="AK33:AO33"/>
    <mergeCell ref="AK35:AO35"/>
    <mergeCell ref="X35:AB35"/>
    <mergeCell ref="AM87:AN87"/>
    <mergeCell ref="AR2:BE2"/>
    <mergeCell ref="AS89:AT91"/>
    <mergeCell ref="AM89:AP89"/>
    <mergeCell ref="AM90:AP90"/>
    <mergeCell ref="L85:AJ85"/>
    <mergeCell ref="AN92:AP92"/>
    <mergeCell ref="AG94:AM94"/>
    <mergeCell ref="AG95:AM95"/>
    <mergeCell ref="AN95:AP95"/>
    <mergeCell ref="AG96:AM96"/>
    <mergeCell ref="AN96:AP96"/>
    <mergeCell ref="AG97:AM97"/>
    <mergeCell ref="AN97:AP97"/>
    <mergeCell ref="AN98:AP98"/>
    <mergeCell ref="AG98:AM98"/>
    <mergeCell ref="AN99:AP99"/>
    <mergeCell ref="AG99:AM99"/>
    <mergeCell ref="AN100:AP100"/>
    <mergeCell ref="AG100:AM100"/>
    <mergeCell ref="AN101:AP101"/>
    <mergeCell ref="AG101:AM101"/>
    <mergeCell ref="AN94:AP94"/>
    <mergeCell ref="AG102:AM102"/>
    <mergeCell ref="AN102:AP102"/>
    <mergeCell ref="AN103:AP103"/>
    <mergeCell ref="AN104:AP104"/>
    <mergeCell ref="AG104:AM104"/>
    <mergeCell ref="AG105:AM105"/>
    <mergeCell ref="AN105:AP105"/>
    <mergeCell ref="AN106:AP106"/>
    <mergeCell ref="AG106:AM106"/>
    <mergeCell ref="AN107:AP107"/>
    <mergeCell ref="AG107:AM107"/>
    <mergeCell ref="AG113:AM113"/>
    <mergeCell ref="AN113:AP113"/>
    <mergeCell ref="AG114:AM114"/>
    <mergeCell ref="AN114:AP114"/>
    <mergeCell ref="AG115:AM115"/>
    <mergeCell ref="AN115:AP115"/>
    <mergeCell ref="AN116:AP116"/>
    <mergeCell ref="AG116:AM116"/>
    <mergeCell ref="AN108:AP108"/>
    <mergeCell ref="AG109:AM109"/>
    <mergeCell ref="AN109:AP109"/>
    <mergeCell ref="AG110:AM110"/>
    <mergeCell ref="AN110:AP110"/>
    <mergeCell ref="AN111:AP111"/>
    <mergeCell ref="AG111:AM111"/>
    <mergeCell ref="AG112:AM112"/>
    <mergeCell ref="AN112:AP112"/>
  </mergeCells>
  <hyperlinks>
    <hyperlink ref="A96" location="'ARCH - Architektúra - sta...'!C2" display="/" xr:uid="{00000000-0004-0000-0000-000000000000}"/>
    <hyperlink ref="A98" location="'EL1 - Elektroinštalácia'!C2" display="/" xr:uid="{00000000-0004-0000-0000-000001000000}"/>
    <hyperlink ref="A99" location="'EL2 - Bleskozvod + Uzemnenie'!C2" display="/" xr:uid="{00000000-0004-0000-0000-000002000000}"/>
    <hyperlink ref="A100" location="'EL3 - Svietidlá'!C2" display="/" xr:uid="{00000000-0004-0000-0000-000003000000}"/>
    <hyperlink ref="A101" location="'EL4 - Vedenie '!C2" display="/" xr:uid="{00000000-0004-0000-0000-000004000000}"/>
    <hyperlink ref="A102" location="'EPS - EPS'!C2" display="/" xr:uid="{00000000-0004-0000-0000-000005000000}"/>
    <hyperlink ref="A103" location="'HSP - HSP'!C2" display="/" xr:uid="{00000000-0004-0000-0000-000006000000}"/>
    <hyperlink ref="A104" location="'ZOT - ZOTa SH'!C2" display="/" xr:uid="{00000000-0004-0000-0000-000007000000}"/>
    <hyperlink ref="A105" location="'ZT - Zdravotechnika'!C2" display="/" xr:uid="{00000000-0004-0000-0000-000008000000}"/>
    <hyperlink ref="A106" location="'Plyn - Plynoinštalácia'!C2" display="/" xr:uid="{00000000-0004-0000-0000-000009000000}"/>
    <hyperlink ref="A107" location="'ÚK - Ústredné vykurovanie'!C2" display="/" xr:uid="{00000000-0004-0000-0000-00000A000000}"/>
    <hyperlink ref="A108" location="'VZT1 - Vzduchotechnika - ...'!C2" display="/" xr:uid="{00000000-0004-0000-0000-00000B000000}"/>
    <hyperlink ref="A109" location="'SO02 - Prípojka plynu'!C2" display="/" xr:uid="{00000000-0004-0000-0000-00000C000000}"/>
    <hyperlink ref="A110" location="'SO03 - Elektrická prípojka'!C2" display="/" xr:uid="{00000000-0004-0000-0000-00000D000000}"/>
    <hyperlink ref="A111" location="'SO04 - Prípojka vody'!C2" display="/" xr:uid="{00000000-0004-0000-0000-00000E000000}"/>
    <hyperlink ref="A112" location="'SO05 - Prípojka splaškove...'!C2" display="/" xr:uid="{00000000-0004-0000-0000-00000F000000}"/>
    <hyperlink ref="A113" location="'SO06 - Prípojka dažďovej ...'!C2" display="/" xr:uid="{00000000-0004-0000-0000-000010000000}"/>
    <hyperlink ref="A114" location="'SO07 - Komunikácie a spev...'!C2" display="/" xr:uid="{00000000-0004-0000-0000-000011000000}"/>
    <hyperlink ref="A115" location="'SO08 - Sadové úpravy'!C2" display="/" xr:uid="{00000000-0004-0000-0000-000012000000}"/>
    <hyperlink ref="A116" location="'SO11 - VRN'!C2" display="/" xr:uid="{00000000-0004-0000-0000-00001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10"/>
  <sheetViews>
    <sheetView showGridLines="0" topLeftCell="A391" workbookViewId="0">
      <selection activeCell="W15" sqref="W1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83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146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ROUND(J149,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ROUND((SUM(BE149:BE409)),  2)</f>
        <v>0</v>
      </c>
      <c r="G35" s="93"/>
      <c r="H35" s="93"/>
      <c r="I35" s="94">
        <v>0.23</v>
      </c>
      <c r="J35" s="92">
        <f>ROUND(((SUM(BE149:BE409))*I35),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ROUND((SUM(BF149:BF409)),  2)</f>
        <v>0</v>
      </c>
      <c r="I36" s="95">
        <v>0.23</v>
      </c>
      <c r="J36" s="82">
        <f>ROUND(((SUM(BF149:BF409))*I36),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ROUND((SUM(BG149:BG409)),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ROUND((SUM(BH149:BH409)),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ROUND((SUM(BI149:BI409)),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ARCH - Architektúra - stavebná časť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J149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152</v>
      </c>
      <c r="E99" s="109"/>
      <c r="F99" s="109"/>
      <c r="G99" s="109"/>
      <c r="H99" s="109"/>
      <c r="I99" s="109"/>
      <c r="J99" s="110">
        <f>J150</f>
        <v>0</v>
      </c>
      <c r="L99" s="107"/>
    </row>
    <row r="100" spans="2:47" s="9" customFormat="1" ht="19.899999999999999" customHeight="1">
      <c r="B100" s="111"/>
      <c r="D100" s="112" t="s">
        <v>153</v>
      </c>
      <c r="E100" s="113"/>
      <c r="F100" s="113"/>
      <c r="G100" s="113"/>
      <c r="H100" s="113"/>
      <c r="I100" s="113"/>
      <c r="J100" s="114">
        <f>J151</f>
        <v>0</v>
      </c>
      <c r="L100" s="111"/>
    </row>
    <row r="101" spans="2:47" s="9" customFormat="1" ht="19.899999999999999" customHeight="1">
      <c r="B101" s="111"/>
      <c r="D101" s="112" t="s">
        <v>154</v>
      </c>
      <c r="E101" s="113"/>
      <c r="F101" s="113"/>
      <c r="G101" s="113"/>
      <c r="H101" s="113"/>
      <c r="I101" s="113"/>
      <c r="J101" s="114">
        <f>J160</f>
        <v>0</v>
      </c>
      <c r="L101" s="111"/>
    </row>
    <row r="102" spans="2:47" s="9" customFormat="1" ht="19.899999999999999" customHeight="1">
      <c r="B102" s="111"/>
      <c r="D102" s="112" t="s">
        <v>155</v>
      </c>
      <c r="E102" s="113"/>
      <c r="F102" s="113"/>
      <c r="G102" s="113"/>
      <c r="H102" s="113"/>
      <c r="I102" s="113"/>
      <c r="J102" s="114">
        <f>J176</f>
        <v>0</v>
      </c>
      <c r="L102" s="111"/>
    </row>
    <row r="103" spans="2:47" s="9" customFormat="1" ht="19.899999999999999" customHeight="1">
      <c r="B103" s="111"/>
      <c r="D103" s="112" t="s">
        <v>156</v>
      </c>
      <c r="E103" s="113"/>
      <c r="F103" s="113"/>
      <c r="G103" s="113"/>
      <c r="H103" s="113"/>
      <c r="I103" s="113"/>
      <c r="J103" s="114">
        <f>J188</f>
        <v>0</v>
      </c>
      <c r="L103" s="111"/>
    </row>
    <row r="104" spans="2:47" s="9" customFormat="1" ht="19.899999999999999" customHeight="1">
      <c r="B104" s="111"/>
      <c r="D104" s="112" t="s">
        <v>157</v>
      </c>
      <c r="E104" s="113"/>
      <c r="F104" s="113"/>
      <c r="G104" s="113"/>
      <c r="H104" s="113"/>
      <c r="I104" s="113"/>
      <c r="J104" s="114">
        <f>J202</f>
        <v>0</v>
      </c>
      <c r="L104" s="111"/>
    </row>
    <row r="105" spans="2:47" s="9" customFormat="1" ht="19.899999999999999" customHeight="1">
      <c r="B105" s="111"/>
      <c r="D105" s="112" t="s">
        <v>158</v>
      </c>
      <c r="E105" s="113"/>
      <c r="F105" s="113"/>
      <c r="G105" s="113"/>
      <c r="H105" s="113"/>
      <c r="I105" s="113"/>
      <c r="J105" s="114">
        <f>J208</f>
        <v>0</v>
      </c>
      <c r="L105" s="111"/>
    </row>
    <row r="106" spans="2:47" s="9" customFormat="1" ht="19.899999999999999" customHeight="1">
      <c r="B106" s="111"/>
      <c r="D106" s="112" t="s">
        <v>159</v>
      </c>
      <c r="E106" s="113"/>
      <c r="F106" s="113"/>
      <c r="G106" s="113"/>
      <c r="H106" s="113"/>
      <c r="I106" s="113"/>
      <c r="J106" s="114">
        <f>J212</f>
        <v>0</v>
      </c>
      <c r="L106" s="111"/>
    </row>
    <row r="107" spans="2:47" s="9" customFormat="1" ht="19.899999999999999" customHeight="1">
      <c r="B107" s="111"/>
      <c r="D107" s="112" t="s">
        <v>160</v>
      </c>
      <c r="E107" s="113"/>
      <c r="F107" s="113"/>
      <c r="G107" s="113"/>
      <c r="H107" s="113"/>
      <c r="I107" s="113"/>
      <c r="J107" s="114">
        <f>J243</f>
        <v>0</v>
      </c>
      <c r="L107" s="111"/>
    </row>
    <row r="108" spans="2:47" s="9" customFormat="1" ht="19.899999999999999" customHeight="1">
      <c r="B108" s="111"/>
      <c r="D108" s="112" t="s">
        <v>161</v>
      </c>
      <c r="E108" s="113"/>
      <c r="F108" s="113"/>
      <c r="G108" s="113"/>
      <c r="H108" s="113"/>
      <c r="I108" s="113"/>
      <c r="J108" s="114">
        <f>J255</f>
        <v>0</v>
      </c>
      <c r="L108" s="111"/>
    </row>
    <row r="109" spans="2:47" s="8" customFormat="1" ht="24.95" customHeight="1">
      <c r="B109" s="107"/>
      <c r="D109" s="108" t="s">
        <v>162</v>
      </c>
      <c r="E109" s="109"/>
      <c r="F109" s="109"/>
      <c r="G109" s="109"/>
      <c r="H109" s="109"/>
      <c r="I109" s="109"/>
      <c r="J109" s="110">
        <f>J257</f>
        <v>0</v>
      </c>
      <c r="L109" s="107"/>
    </row>
    <row r="110" spans="2:47" s="9" customFormat="1" ht="19.899999999999999" customHeight="1">
      <c r="B110" s="111"/>
      <c r="D110" s="112" t="s">
        <v>163</v>
      </c>
      <c r="E110" s="113"/>
      <c r="F110" s="113"/>
      <c r="G110" s="113"/>
      <c r="H110" s="113"/>
      <c r="I110" s="113"/>
      <c r="J110" s="114">
        <f>J258</f>
        <v>0</v>
      </c>
      <c r="L110" s="111"/>
    </row>
    <row r="111" spans="2:47" s="9" customFormat="1" ht="19.899999999999999" customHeight="1">
      <c r="B111" s="111"/>
      <c r="D111" s="112" t="s">
        <v>164</v>
      </c>
      <c r="E111" s="113"/>
      <c r="F111" s="113"/>
      <c r="G111" s="113"/>
      <c r="H111" s="113"/>
      <c r="I111" s="113"/>
      <c r="J111" s="114">
        <f>J269</f>
        <v>0</v>
      </c>
      <c r="L111" s="111"/>
    </row>
    <row r="112" spans="2:47" s="9" customFormat="1" ht="19.899999999999999" customHeight="1">
      <c r="B112" s="111"/>
      <c r="D112" s="112" t="s">
        <v>165</v>
      </c>
      <c r="E112" s="113"/>
      <c r="F112" s="113"/>
      <c r="G112" s="113"/>
      <c r="H112" s="113"/>
      <c r="I112" s="113"/>
      <c r="J112" s="114">
        <f>J276</f>
        <v>0</v>
      </c>
      <c r="L112" s="111"/>
    </row>
    <row r="113" spans="2:12" s="9" customFormat="1" ht="19.899999999999999" customHeight="1">
      <c r="B113" s="111"/>
      <c r="D113" s="112" t="s">
        <v>166</v>
      </c>
      <c r="E113" s="113"/>
      <c r="F113" s="113"/>
      <c r="G113" s="113"/>
      <c r="H113" s="113"/>
      <c r="I113" s="113"/>
      <c r="J113" s="114">
        <f>J282</f>
        <v>0</v>
      </c>
      <c r="L113" s="111"/>
    </row>
    <row r="114" spans="2:12" s="9" customFormat="1" ht="19.899999999999999" customHeight="1">
      <c r="B114" s="111"/>
      <c r="D114" s="112" t="s">
        <v>167</v>
      </c>
      <c r="E114" s="113"/>
      <c r="F114" s="113"/>
      <c r="G114" s="113"/>
      <c r="H114" s="113"/>
      <c r="I114" s="113"/>
      <c r="J114" s="114">
        <f>J285</f>
        <v>0</v>
      </c>
      <c r="L114" s="111"/>
    </row>
    <row r="115" spans="2:12" s="9" customFormat="1" ht="19.899999999999999" customHeight="1">
      <c r="B115" s="111"/>
      <c r="D115" s="112" t="s">
        <v>168</v>
      </c>
      <c r="E115" s="113"/>
      <c r="F115" s="113"/>
      <c r="G115" s="113"/>
      <c r="H115" s="113"/>
      <c r="I115" s="113"/>
      <c r="J115" s="114">
        <f>J310</f>
        <v>0</v>
      </c>
      <c r="L115" s="111"/>
    </row>
    <row r="116" spans="2:12" s="9" customFormat="1" ht="14.85" customHeight="1">
      <c r="B116" s="111"/>
      <c r="D116" s="112" t="s">
        <v>169</v>
      </c>
      <c r="E116" s="113"/>
      <c r="F116" s="113"/>
      <c r="G116" s="113"/>
      <c r="H116" s="113"/>
      <c r="I116" s="113"/>
      <c r="J116" s="114">
        <f>J334</f>
        <v>0</v>
      </c>
      <c r="L116" s="111"/>
    </row>
    <row r="117" spans="2:12" s="9" customFormat="1" ht="19.899999999999999" customHeight="1">
      <c r="B117" s="111"/>
      <c r="D117" s="112" t="s">
        <v>170</v>
      </c>
      <c r="E117" s="113"/>
      <c r="F117" s="113"/>
      <c r="G117" s="113"/>
      <c r="H117" s="113"/>
      <c r="I117" s="113"/>
      <c r="J117" s="114">
        <f>J344</f>
        <v>0</v>
      </c>
      <c r="L117" s="111"/>
    </row>
    <row r="118" spans="2:12" s="9" customFormat="1" ht="19.899999999999999" customHeight="1">
      <c r="B118" s="111"/>
      <c r="D118" s="112" t="s">
        <v>171</v>
      </c>
      <c r="E118" s="113"/>
      <c r="F118" s="113"/>
      <c r="G118" s="113"/>
      <c r="H118" s="113"/>
      <c r="I118" s="113"/>
      <c r="J118" s="114">
        <f>J349</f>
        <v>0</v>
      </c>
      <c r="L118" s="111"/>
    </row>
    <row r="119" spans="2:12" s="9" customFormat="1" ht="19.899999999999999" customHeight="1">
      <c r="B119" s="111"/>
      <c r="D119" s="112" t="s">
        <v>172</v>
      </c>
      <c r="E119" s="113"/>
      <c r="F119" s="113"/>
      <c r="G119" s="113"/>
      <c r="H119" s="113"/>
      <c r="I119" s="113"/>
      <c r="J119" s="114">
        <f>J362</f>
        <v>0</v>
      </c>
      <c r="L119" s="111"/>
    </row>
    <row r="120" spans="2:12" s="9" customFormat="1" ht="14.85" customHeight="1">
      <c r="B120" s="111"/>
      <c r="D120" s="112" t="s">
        <v>173</v>
      </c>
      <c r="E120" s="113"/>
      <c r="F120" s="113"/>
      <c r="G120" s="113"/>
      <c r="H120" s="113"/>
      <c r="I120" s="113"/>
      <c r="J120" s="114">
        <f>J363</f>
        <v>0</v>
      </c>
      <c r="L120" s="111"/>
    </row>
    <row r="121" spans="2:12" s="9" customFormat="1" ht="14.85" customHeight="1">
      <c r="B121" s="111"/>
      <c r="D121" s="112" t="s">
        <v>174</v>
      </c>
      <c r="E121" s="113"/>
      <c r="F121" s="113"/>
      <c r="G121" s="113"/>
      <c r="H121" s="113"/>
      <c r="I121" s="113"/>
      <c r="J121" s="114">
        <f>J372</f>
        <v>0</v>
      </c>
      <c r="L121" s="111"/>
    </row>
    <row r="122" spans="2:12" s="9" customFormat="1" ht="14.85" customHeight="1">
      <c r="B122" s="111"/>
      <c r="D122" s="112" t="s">
        <v>175</v>
      </c>
      <c r="E122" s="113"/>
      <c r="F122" s="113"/>
      <c r="G122" s="113"/>
      <c r="H122" s="113"/>
      <c r="I122" s="113"/>
      <c r="J122" s="114">
        <f>J379</f>
        <v>0</v>
      </c>
      <c r="L122" s="111"/>
    </row>
    <row r="123" spans="2:12" s="9" customFormat="1" ht="14.85" customHeight="1">
      <c r="B123" s="111"/>
      <c r="D123" s="112" t="s">
        <v>176</v>
      </c>
      <c r="E123" s="113"/>
      <c r="F123" s="113"/>
      <c r="G123" s="113"/>
      <c r="H123" s="113"/>
      <c r="I123" s="113"/>
      <c r="J123" s="114">
        <f>J382</f>
        <v>0</v>
      </c>
      <c r="L123" s="111"/>
    </row>
    <row r="124" spans="2:12" s="9" customFormat="1" ht="19.899999999999999" customHeight="1">
      <c r="B124" s="111"/>
      <c r="D124" s="112" t="s">
        <v>177</v>
      </c>
      <c r="E124" s="113"/>
      <c r="F124" s="113"/>
      <c r="G124" s="113"/>
      <c r="H124" s="113"/>
      <c r="I124" s="113"/>
      <c r="J124" s="114">
        <f>J385</f>
        <v>0</v>
      </c>
      <c r="L124" s="111"/>
    </row>
    <row r="125" spans="2:12" s="9" customFormat="1" ht="19.899999999999999" customHeight="1">
      <c r="B125" s="111"/>
      <c r="D125" s="112" t="s">
        <v>178</v>
      </c>
      <c r="E125" s="113"/>
      <c r="F125" s="113"/>
      <c r="G125" s="113"/>
      <c r="H125" s="113"/>
      <c r="I125" s="113"/>
      <c r="J125" s="114">
        <f>J387</f>
        <v>0</v>
      </c>
      <c r="L125" s="111"/>
    </row>
    <row r="126" spans="2:12" s="8" customFormat="1" ht="24.95" customHeight="1">
      <c r="B126" s="107"/>
      <c r="D126" s="108" t="s">
        <v>179</v>
      </c>
      <c r="E126" s="109"/>
      <c r="F126" s="109"/>
      <c r="G126" s="109"/>
      <c r="H126" s="109"/>
      <c r="I126" s="109"/>
      <c r="J126" s="110">
        <f>J389</f>
        <v>0</v>
      </c>
      <c r="L126" s="107"/>
    </row>
    <row r="127" spans="2:12" s="9" customFormat="1" ht="19.899999999999999" customHeight="1">
      <c r="B127" s="111"/>
      <c r="D127" s="112" t="s">
        <v>180</v>
      </c>
      <c r="E127" s="113"/>
      <c r="F127" s="113"/>
      <c r="G127" s="113"/>
      <c r="H127" s="113"/>
      <c r="I127" s="113"/>
      <c r="J127" s="114">
        <f>J390</f>
        <v>0</v>
      </c>
      <c r="L127" s="111"/>
    </row>
    <row r="128" spans="2:12" s="1" customFormat="1" ht="21.75" customHeight="1">
      <c r="B128" s="25"/>
      <c r="L128" s="25"/>
    </row>
    <row r="129" spans="2:12" s="1" customFormat="1" ht="6.95" customHeight="1"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25"/>
    </row>
    <row r="133" spans="2:12" s="1" customFormat="1" ht="6.95" customHeight="1">
      <c r="B133" s="42"/>
      <c r="C133" s="43"/>
      <c r="D133" s="43"/>
      <c r="E133" s="43"/>
      <c r="F133" s="43"/>
      <c r="G133" s="43"/>
      <c r="H133" s="43"/>
      <c r="I133" s="43"/>
      <c r="J133" s="43"/>
      <c r="K133" s="43"/>
      <c r="L133" s="25"/>
    </row>
    <row r="134" spans="2:12" s="1" customFormat="1" ht="24.95" customHeight="1">
      <c r="B134" s="25"/>
      <c r="C134" s="17" t="s">
        <v>181</v>
      </c>
      <c r="L134" s="25"/>
    </row>
    <row r="135" spans="2:12" s="1" customFormat="1" ht="6.95" customHeight="1">
      <c r="B135" s="25"/>
      <c r="L135" s="25"/>
    </row>
    <row r="136" spans="2:12" s="1" customFormat="1" ht="12" customHeight="1">
      <c r="B136" s="25"/>
      <c r="C136" s="22" t="s">
        <v>13</v>
      </c>
      <c r="L136" s="25"/>
    </row>
    <row r="137" spans="2:12" s="1" customFormat="1" ht="16.5" customHeight="1">
      <c r="B137" s="25"/>
      <c r="E137" s="207" t="str">
        <f>E7</f>
        <v>Športová hala OLYMPIA v Nitre</v>
      </c>
      <c r="F137" s="209"/>
      <c r="G137" s="209"/>
      <c r="H137" s="209"/>
      <c r="L137" s="25"/>
    </row>
    <row r="138" spans="2:12" ht="12" customHeight="1">
      <c r="B138" s="16"/>
      <c r="C138" s="22" t="s">
        <v>143</v>
      </c>
      <c r="L138" s="16"/>
    </row>
    <row r="139" spans="2:12" s="1" customFormat="1" ht="16.5" customHeight="1">
      <c r="B139" s="25"/>
      <c r="E139" s="207" t="s">
        <v>144</v>
      </c>
      <c r="F139" s="208"/>
      <c r="G139" s="208"/>
      <c r="H139" s="208"/>
      <c r="L139" s="25"/>
    </row>
    <row r="140" spans="2:12" s="1" customFormat="1" ht="12" customHeight="1">
      <c r="B140" s="25"/>
      <c r="C140" s="22" t="s">
        <v>145</v>
      </c>
      <c r="L140" s="25"/>
    </row>
    <row r="141" spans="2:12" s="1" customFormat="1" ht="16.5" customHeight="1">
      <c r="B141" s="25"/>
      <c r="E141" s="194" t="str">
        <f>E11</f>
        <v>ARCH - Architektúra - stavebná časť</v>
      </c>
      <c r="F141" s="208"/>
      <c r="G141" s="208"/>
      <c r="H141" s="208"/>
      <c r="L141" s="25"/>
    </row>
    <row r="142" spans="2:12" s="1" customFormat="1" ht="6.95" customHeight="1">
      <c r="B142" s="25"/>
      <c r="L142" s="25"/>
    </row>
    <row r="143" spans="2:12" s="1" customFormat="1" ht="12" customHeight="1">
      <c r="B143" s="25"/>
      <c r="C143" s="22" t="s">
        <v>17</v>
      </c>
      <c r="F143" s="20" t="str">
        <f>F14</f>
        <v>Nitra</v>
      </c>
      <c r="I143" s="22" t="s">
        <v>18</v>
      </c>
      <c r="J143" s="48" t="str">
        <f>IF(J14="","",J14)</f>
        <v>8. 7. 2025</v>
      </c>
      <c r="L143" s="25"/>
    </row>
    <row r="144" spans="2:12" s="1" customFormat="1" ht="6.95" customHeight="1">
      <c r="B144" s="25"/>
      <c r="L144" s="25"/>
    </row>
    <row r="145" spans="2:65" s="1" customFormat="1" ht="15.2" customHeight="1">
      <c r="B145" s="25"/>
      <c r="C145" s="22" t="s">
        <v>20</v>
      </c>
      <c r="F145" s="20" t="str">
        <f>E17</f>
        <v>Športová hala OLYMPIA s.r.o.</v>
      </c>
      <c r="I145" s="22" t="s">
        <v>24</v>
      </c>
      <c r="J145" s="23" t="str">
        <f>E23</f>
        <v>Ing. Stanislav Karas</v>
      </c>
      <c r="L145" s="25"/>
    </row>
    <row r="146" spans="2:65" s="1" customFormat="1" ht="15.2" customHeight="1">
      <c r="B146" s="25"/>
      <c r="C146" s="22" t="s">
        <v>23</v>
      </c>
      <c r="F146" s="20" t="str">
        <f>IF(E20="","",E20)</f>
        <v/>
      </c>
      <c r="I146" s="22" t="s">
        <v>27</v>
      </c>
      <c r="J146" s="23">
        <f>E26</f>
        <v>0</v>
      </c>
      <c r="L146" s="25"/>
    </row>
    <row r="147" spans="2:65" s="1" customFormat="1" ht="10.35" customHeight="1">
      <c r="B147" s="25"/>
      <c r="L147" s="25"/>
    </row>
    <row r="148" spans="2:65" s="10" customFormat="1" ht="29.25" customHeight="1">
      <c r="B148" s="115"/>
      <c r="C148" s="116" t="s">
        <v>182</v>
      </c>
      <c r="D148" s="117" t="s">
        <v>54</v>
      </c>
      <c r="E148" s="117" t="s">
        <v>50</v>
      </c>
      <c r="F148" s="117" t="s">
        <v>51</v>
      </c>
      <c r="G148" s="117" t="s">
        <v>183</v>
      </c>
      <c r="H148" s="117" t="s">
        <v>184</v>
      </c>
      <c r="I148" s="117" t="s">
        <v>185</v>
      </c>
      <c r="J148" s="118" t="s">
        <v>149</v>
      </c>
      <c r="K148" s="119" t="s">
        <v>186</v>
      </c>
      <c r="L148" s="115"/>
      <c r="M148" s="55" t="s">
        <v>1</v>
      </c>
      <c r="N148" s="56" t="s">
        <v>33</v>
      </c>
      <c r="O148" s="56" t="s">
        <v>187</v>
      </c>
      <c r="P148" s="56" t="s">
        <v>188</v>
      </c>
      <c r="Q148" s="56" t="s">
        <v>189</v>
      </c>
      <c r="R148" s="56" t="s">
        <v>190</v>
      </c>
      <c r="S148" s="56" t="s">
        <v>191</v>
      </c>
      <c r="T148" s="57" t="s">
        <v>192</v>
      </c>
    </row>
    <row r="149" spans="2:65" s="1" customFormat="1" ht="22.9" customHeight="1">
      <c r="B149" s="25"/>
      <c r="C149" s="60" t="s">
        <v>150</v>
      </c>
      <c r="J149" s="120">
        <f>BK149</f>
        <v>0</v>
      </c>
      <c r="L149" s="25"/>
      <c r="M149" s="58"/>
      <c r="N149" s="49"/>
      <c r="O149" s="49"/>
      <c r="P149" s="121">
        <f>P150+P257+P389</f>
        <v>2710.1852711700003</v>
      </c>
      <c r="Q149" s="49"/>
      <c r="R149" s="121">
        <f>R150+R257+R389</f>
        <v>1427.5292359961102</v>
      </c>
      <c r="S149" s="49"/>
      <c r="T149" s="122">
        <f>T150+T257+T389</f>
        <v>0</v>
      </c>
      <c r="AT149" s="13" t="s">
        <v>68</v>
      </c>
      <c r="AU149" s="13" t="s">
        <v>151</v>
      </c>
      <c r="BK149" s="123">
        <f>BK150+BK257+BK389</f>
        <v>0</v>
      </c>
    </row>
    <row r="150" spans="2:65" s="11" customFormat="1" ht="25.9" customHeight="1">
      <c r="B150" s="124"/>
      <c r="D150" s="125" t="s">
        <v>68</v>
      </c>
      <c r="E150" s="126" t="s">
        <v>193</v>
      </c>
      <c r="F150" s="126" t="s">
        <v>194</v>
      </c>
      <c r="J150" s="127">
        <f>BK150</f>
        <v>0</v>
      </c>
      <c r="L150" s="124"/>
      <c r="M150" s="128"/>
      <c r="P150" s="129">
        <f>P151+P160+P176+P188+P202+P208+P212+P243+P255</f>
        <v>2173.8558540700001</v>
      </c>
      <c r="R150" s="129">
        <f>R151+R160+R176+R188+R202+R208+R212+R243+R255</f>
        <v>1422.4432707781102</v>
      </c>
      <c r="T150" s="130">
        <f>T151+T160+T176+T188+T202+T208+T212+T243+T255</f>
        <v>0</v>
      </c>
      <c r="AR150" s="125" t="s">
        <v>76</v>
      </c>
      <c r="AT150" s="131" t="s">
        <v>68</v>
      </c>
      <c r="AU150" s="131" t="s">
        <v>69</v>
      </c>
      <c r="AY150" s="125" t="s">
        <v>195</v>
      </c>
      <c r="BK150" s="132">
        <f>BK151+BK160+BK176+BK188+BK202+BK208+BK212+BK243+BK255</f>
        <v>0</v>
      </c>
    </row>
    <row r="151" spans="2:65" s="11" customFormat="1" ht="22.9" customHeight="1">
      <c r="B151" s="124"/>
      <c r="D151" s="125" t="s">
        <v>68</v>
      </c>
      <c r="E151" s="133" t="s">
        <v>76</v>
      </c>
      <c r="F151" s="133" t="s">
        <v>196</v>
      </c>
      <c r="J151" s="134">
        <f>BK151</f>
        <v>0</v>
      </c>
      <c r="L151" s="124"/>
      <c r="M151" s="128"/>
      <c r="P151" s="129">
        <f>SUM(P152:P159)</f>
        <v>310.57858499999998</v>
      </c>
      <c r="R151" s="129">
        <f>SUM(R152:R159)</f>
        <v>0</v>
      </c>
      <c r="T151" s="130">
        <f>SUM(T152:T159)</f>
        <v>0</v>
      </c>
      <c r="AR151" s="125" t="s">
        <v>76</v>
      </c>
      <c r="AT151" s="131" t="s">
        <v>68</v>
      </c>
      <c r="AU151" s="131" t="s">
        <v>76</v>
      </c>
      <c r="AY151" s="125" t="s">
        <v>195</v>
      </c>
      <c r="BK151" s="132">
        <f>SUM(BK152:BK159)</f>
        <v>0</v>
      </c>
    </row>
    <row r="152" spans="2:65" s="1" customFormat="1" ht="33" customHeight="1">
      <c r="B152" s="135"/>
      <c r="C152" s="136" t="s">
        <v>76</v>
      </c>
      <c r="D152" s="136" t="s">
        <v>197</v>
      </c>
      <c r="E152" s="137" t="s">
        <v>198</v>
      </c>
      <c r="F152" s="138" t="s">
        <v>199</v>
      </c>
      <c r="G152" s="139" t="s">
        <v>200</v>
      </c>
      <c r="H152" s="140">
        <v>720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1.2E-2</v>
      </c>
      <c r="P152" s="145">
        <f t="shared" ref="P152:P159" si="0">O152*H152</f>
        <v>8.64</v>
      </c>
      <c r="Q152" s="145">
        <v>0</v>
      </c>
      <c r="R152" s="145">
        <f t="shared" ref="R152:R159" si="1">Q152*H152</f>
        <v>0</v>
      </c>
      <c r="S152" s="145">
        <v>0</v>
      </c>
      <c r="T152" s="146">
        <f t="shared" ref="T152:T159" si="2">S152*H152</f>
        <v>0</v>
      </c>
      <c r="AR152" s="147" t="s">
        <v>201</v>
      </c>
      <c r="AT152" s="147" t="s">
        <v>197</v>
      </c>
      <c r="AU152" s="147" t="s">
        <v>82</v>
      </c>
      <c r="AY152" s="13" t="s">
        <v>195</v>
      </c>
      <c r="BE152" s="148">
        <f t="shared" ref="BE152:BE159" si="3">IF(N152="základná",J152,0)</f>
        <v>0</v>
      </c>
      <c r="BF152" s="148">
        <f t="shared" ref="BF152:BF159" si="4">IF(N152="znížená",J152,0)</f>
        <v>0</v>
      </c>
      <c r="BG152" s="148">
        <f t="shared" ref="BG152:BG159" si="5">IF(N152="zákl. prenesená",J152,0)</f>
        <v>0</v>
      </c>
      <c r="BH152" s="148">
        <f t="shared" ref="BH152:BH159" si="6">IF(N152="zníž. prenesená",J152,0)</f>
        <v>0</v>
      </c>
      <c r="BI152" s="148">
        <f t="shared" ref="BI152:BI159" si="7">IF(N152="nulová",J152,0)</f>
        <v>0</v>
      </c>
      <c r="BJ152" s="13" t="s">
        <v>82</v>
      </c>
      <c r="BK152" s="148">
        <f t="shared" ref="BK152:BK159" si="8">ROUND(I152*H152,2)</f>
        <v>0</v>
      </c>
      <c r="BL152" s="13" t="s">
        <v>201</v>
      </c>
      <c r="BM152" s="147" t="s">
        <v>202</v>
      </c>
    </row>
    <row r="153" spans="2:65" s="1" customFormat="1" ht="21.75" customHeight="1">
      <c r="B153" s="135"/>
      <c r="C153" s="136" t="s">
        <v>82</v>
      </c>
      <c r="D153" s="136" t="s">
        <v>197</v>
      </c>
      <c r="E153" s="137" t="s">
        <v>203</v>
      </c>
      <c r="F153" s="138" t="s">
        <v>204</v>
      </c>
      <c r="G153" s="139" t="s">
        <v>200</v>
      </c>
      <c r="H153" s="140">
        <v>207.72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si="0"/>
        <v>0</v>
      </c>
      <c r="Q153" s="145">
        <v>0</v>
      </c>
      <c r="R153" s="145">
        <f t="shared" si="1"/>
        <v>0</v>
      </c>
      <c r="S153" s="145">
        <v>0</v>
      </c>
      <c r="T153" s="146">
        <f t="shared" si="2"/>
        <v>0</v>
      </c>
      <c r="AR153" s="147" t="s">
        <v>201</v>
      </c>
      <c r="AT153" s="147" t="s">
        <v>197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201</v>
      </c>
      <c r="BM153" s="147" t="s">
        <v>82</v>
      </c>
    </row>
    <row r="154" spans="2:65" s="1" customFormat="1" ht="37.9" customHeight="1">
      <c r="B154" s="135"/>
      <c r="C154" s="136" t="s">
        <v>88</v>
      </c>
      <c r="D154" s="136" t="s">
        <v>197</v>
      </c>
      <c r="E154" s="137" t="s">
        <v>205</v>
      </c>
      <c r="F154" s="138" t="s">
        <v>206</v>
      </c>
      <c r="G154" s="139" t="s">
        <v>200</v>
      </c>
      <c r="H154" s="140">
        <v>62.316000000000003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0.61299999999999999</v>
      </c>
      <c r="P154" s="145">
        <f t="shared" si="0"/>
        <v>38.199708000000001</v>
      </c>
      <c r="Q154" s="145">
        <v>0</v>
      </c>
      <c r="R154" s="145">
        <f t="shared" si="1"/>
        <v>0</v>
      </c>
      <c r="S154" s="145">
        <v>0</v>
      </c>
      <c r="T154" s="146">
        <f t="shared" si="2"/>
        <v>0</v>
      </c>
      <c r="AR154" s="147" t="s">
        <v>201</v>
      </c>
      <c r="AT154" s="147" t="s">
        <v>197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201</v>
      </c>
      <c r="BM154" s="147" t="s">
        <v>207</v>
      </c>
    </row>
    <row r="155" spans="2:65" s="1" customFormat="1" ht="16.5" customHeight="1">
      <c r="B155" s="135"/>
      <c r="C155" s="136" t="s">
        <v>201</v>
      </c>
      <c r="D155" s="136" t="s">
        <v>197</v>
      </c>
      <c r="E155" s="137" t="s">
        <v>208</v>
      </c>
      <c r="F155" s="138" t="s">
        <v>209</v>
      </c>
      <c r="G155" s="139" t="s">
        <v>200</v>
      </c>
      <c r="H155" s="140">
        <v>77.382000000000005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2.9609999999999999</v>
      </c>
      <c r="P155" s="145">
        <f t="shared" si="0"/>
        <v>229.12810200000001</v>
      </c>
      <c r="Q155" s="145">
        <v>0</v>
      </c>
      <c r="R155" s="145">
        <f t="shared" si="1"/>
        <v>0</v>
      </c>
      <c r="S155" s="145">
        <v>0</v>
      </c>
      <c r="T155" s="146">
        <f t="shared" si="2"/>
        <v>0</v>
      </c>
      <c r="AR155" s="147" t="s">
        <v>201</v>
      </c>
      <c r="AT155" s="147" t="s">
        <v>197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201</v>
      </c>
      <c r="BM155" s="147" t="s">
        <v>210</v>
      </c>
    </row>
    <row r="156" spans="2:65" s="1" customFormat="1" ht="24.2" customHeight="1">
      <c r="B156" s="135"/>
      <c r="C156" s="136" t="s">
        <v>211</v>
      </c>
      <c r="D156" s="136" t="s">
        <v>197</v>
      </c>
      <c r="E156" s="137" t="s">
        <v>212</v>
      </c>
      <c r="F156" s="138" t="s">
        <v>213</v>
      </c>
      <c r="G156" s="139" t="s">
        <v>200</v>
      </c>
      <c r="H156" s="140">
        <v>23.215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0.44700000000000001</v>
      </c>
      <c r="P156" s="145">
        <f t="shared" si="0"/>
        <v>10.377105</v>
      </c>
      <c r="Q156" s="145">
        <v>0</v>
      </c>
      <c r="R156" s="145">
        <f t="shared" si="1"/>
        <v>0</v>
      </c>
      <c r="S156" s="145">
        <v>0</v>
      </c>
      <c r="T156" s="146">
        <f t="shared" si="2"/>
        <v>0</v>
      </c>
      <c r="AR156" s="147" t="s">
        <v>201</v>
      </c>
      <c r="AT156" s="147" t="s">
        <v>197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201</v>
      </c>
      <c r="BM156" s="147" t="s">
        <v>214</v>
      </c>
    </row>
    <row r="157" spans="2:65" s="1" customFormat="1" ht="33" customHeight="1">
      <c r="B157" s="135"/>
      <c r="C157" s="136" t="s">
        <v>215</v>
      </c>
      <c r="D157" s="136" t="s">
        <v>197</v>
      </c>
      <c r="E157" s="137" t="s">
        <v>216</v>
      </c>
      <c r="F157" s="138" t="s">
        <v>217</v>
      </c>
      <c r="G157" s="139" t="s">
        <v>200</v>
      </c>
      <c r="H157" s="140">
        <v>285.10199999999998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7.0999999999999994E-2</v>
      </c>
      <c r="P157" s="145">
        <f t="shared" si="0"/>
        <v>20.242241999999997</v>
      </c>
      <c r="Q157" s="145">
        <v>0</v>
      </c>
      <c r="R157" s="145">
        <f t="shared" si="1"/>
        <v>0</v>
      </c>
      <c r="S157" s="145">
        <v>0</v>
      </c>
      <c r="T157" s="146">
        <f t="shared" si="2"/>
        <v>0</v>
      </c>
      <c r="AR157" s="147" t="s">
        <v>201</v>
      </c>
      <c r="AT157" s="147" t="s">
        <v>197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201</v>
      </c>
      <c r="BM157" s="147" t="s">
        <v>201</v>
      </c>
    </row>
    <row r="158" spans="2:65" s="1" customFormat="1" ht="44.25" customHeight="1">
      <c r="B158" s="135"/>
      <c r="C158" s="136" t="s">
        <v>218</v>
      </c>
      <c r="D158" s="136" t="s">
        <v>197</v>
      </c>
      <c r="E158" s="137" t="s">
        <v>219</v>
      </c>
      <c r="F158" s="138" t="s">
        <v>220</v>
      </c>
      <c r="G158" s="139" t="s">
        <v>200</v>
      </c>
      <c r="H158" s="140">
        <v>570.20399999999995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7.0000000000000001E-3</v>
      </c>
      <c r="P158" s="145">
        <f t="shared" si="0"/>
        <v>3.9914279999999995</v>
      </c>
      <c r="Q158" s="145">
        <v>0</v>
      </c>
      <c r="R158" s="145">
        <f t="shared" si="1"/>
        <v>0</v>
      </c>
      <c r="S158" s="145">
        <v>0</v>
      </c>
      <c r="T158" s="146">
        <f t="shared" si="2"/>
        <v>0</v>
      </c>
      <c r="AR158" s="147" t="s">
        <v>201</v>
      </c>
      <c r="AT158" s="147" t="s">
        <v>197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201</v>
      </c>
      <c r="BM158" s="147" t="s">
        <v>221</v>
      </c>
    </row>
    <row r="159" spans="2:65" s="1" customFormat="1" ht="21.75" customHeight="1">
      <c r="B159" s="135"/>
      <c r="C159" s="136" t="s">
        <v>222</v>
      </c>
      <c r="D159" s="136" t="s">
        <v>197</v>
      </c>
      <c r="E159" s="137" t="s">
        <v>223</v>
      </c>
      <c r="F159" s="138" t="s">
        <v>224</v>
      </c>
      <c r="G159" s="139" t="s">
        <v>200</v>
      </c>
      <c r="H159" s="140">
        <v>285.10199999999998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</v>
      </c>
      <c r="P159" s="145">
        <f t="shared" si="0"/>
        <v>0</v>
      </c>
      <c r="Q159" s="145">
        <v>0</v>
      </c>
      <c r="R159" s="145">
        <f t="shared" si="1"/>
        <v>0</v>
      </c>
      <c r="S159" s="145">
        <v>0</v>
      </c>
      <c r="T159" s="146">
        <f t="shared" si="2"/>
        <v>0</v>
      </c>
      <c r="AR159" s="147" t="s">
        <v>201</v>
      </c>
      <c r="AT159" s="147" t="s">
        <v>197</v>
      </c>
      <c r="AU159" s="147" t="s">
        <v>82</v>
      </c>
      <c r="AY159" s="13" t="s">
        <v>195</v>
      </c>
      <c r="BE159" s="148">
        <f t="shared" si="3"/>
        <v>0</v>
      </c>
      <c r="BF159" s="148">
        <f t="shared" si="4"/>
        <v>0</v>
      </c>
      <c r="BG159" s="148">
        <f t="shared" si="5"/>
        <v>0</v>
      </c>
      <c r="BH159" s="148">
        <f t="shared" si="6"/>
        <v>0</v>
      </c>
      <c r="BI159" s="148">
        <f t="shared" si="7"/>
        <v>0</v>
      </c>
      <c r="BJ159" s="13" t="s">
        <v>82</v>
      </c>
      <c r="BK159" s="148">
        <f t="shared" si="8"/>
        <v>0</v>
      </c>
      <c r="BL159" s="13" t="s">
        <v>201</v>
      </c>
      <c r="BM159" s="147" t="s">
        <v>215</v>
      </c>
    </row>
    <row r="160" spans="2:65" s="11" customFormat="1" ht="22.9" customHeight="1">
      <c r="B160" s="124"/>
      <c r="D160" s="125" t="s">
        <v>68</v>
      </c>
      <c r="E160" s="133" t="s">
        <v>82</v>
      </c>
      <c r="F160" s="133" t="s">
        <v>225</v>
      </c>
      <c r="J160" s="134"/>
      <c r="L160" s="124"/>
      <c r="M160" s="128"/>
      <c r="P160" s="129">
        <f>SUM(P161:P175)</f>
        <v>230.07118354000002</v>
      </c>
      <c r="R160" s="129">
        <f>SUM(R161:R175)</f>
        <v>60.470521750300001</v>
      </c>
      <c r="T160" s="130">
        <f>SUM(T161:T175)</f>
        <v>0</v>
      </c>
      <c r="AR160" s="125" t="s">
        <v>76</v>
      </c>
      <c r="AT160" s="131" t="s">
        <v>68</v>
      </c>
      <c r="AU160" s="131" t="s">
        <v>76</v>
      </c>
      <c r="AY160" s="125" t="s">
        <v>195</v>
      </c>
      <c r="BK160" s="132">
        <f>SUM(BK161:BK175)</f>
        <v>0</v>
      </c>
    </row>
    <row r="161" spans="2:65" s="1" customFormat="1" ht="33" customHeight="1">
      <c r="B161" s="135"/>
      <c r="C161" s="136" t="s">
        <v>226</v>
      </c>
      <c r="D161" s="136" t="s">
        <v>197</v>
      </c>
      <c r="E161" s="137" t="s">
        <v>227</v>
      </c>
      <c r="F161" s="138" t="s">
        <v>228</v>
      </c>
      <c r="G161" s="139" t="s">
        <v>229</v>
      </c>
      <c r="H161" s="140">
        <v>222.36699999999999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ref="P161:P175" si="9">O161*H161</f>
        <v>0</v>
      </c>
      <c r="Q161" s="145">
        <v>0</v>
      </c>
      <c r="R161" s="145">
        <f t="shared" ref="R161:R175" si="10">Q161*H161</f>
        <v>0</v>
      </c>
      <c r="S161" s="145">
        <v>0</v>
      </c>
      <c r="T161" s="146">
        <f t="shared" ref="T161:T175" si="11">S161*H161</f>
        <v>0</v>
      </c>
      <c r="AR161" s="147" t="s">
        <v>201</v>
      </c>
      <c r="AT161" s="147" t="s">
        <v>197</v>
      </c>
      <c r="AU161" s="147" t="s">
        <v>82</v>
      </c>
      <c r="AY161" s="13" t="s">
        <v>195</v>
      </c>
      <c r="BE161" s="148">
        <f t="shared" ref="BE161:BE175" si="12">IF(N161="základná",J161,0)</f>
        <v>0</v>
      </c>
      <c r="BF161" s="148">
        <f t="shared" ref="BF161:BF175" si="13">IF(N161="znížená",J161,0)</f>
        <v>0</v>
      </c>
      <c r="BG161" s="148">
        <f t="shared" ref="BG161:BG175" si="14">IF(N161="zákl. prenesená",J161,0)</f>
        <v>0</v>
      </c>
      <c r="BH161" s="148">
        <f t="shared" ref="BH161:BH175" si="15">IF(N161="zníž. prenesená",J161,0)</f>
        <v>0</v>
      </c>
      <c r="BI161" s="148">
        <f t="shared" ref="BI161:BI175" si="16">IF(N161="nulová",J161,0)</f>
        <v>0</v>
      </c>
      <c r="BJ161" s="13" t="s">
        <v>82</v>
      </c>
      <c r="BK161" s="148">
        <f t="shared" ref="BK161:BK175" si="17">ROUND(I161*H161,2)</f>
        <v>0</v>
      </c>
      <c r="BL161" s="13" t="s">
        <v>201</v>
      </c>
      <c r="BM161" s="147" t="s">
        <v>222</v>
      </c>
    </row>
    <row r="162" spans="2:65" s="1" customFormat="1" ht="24.2" customHeight="1">
      <c r="B162" s="135"/>
      <c r="C162" s="136" t="s">
        <v>230</v>
      </c>
      <c r="D162" s="136" t="s">
        <v>197</v>
      </c>
      <c r="E162" s="137" t="s">
        <v>231</v>
      </c>
      <c r="F162" s="138" t="s">
        <v>232</v>
      </c>
      <c r="G162" s="139" t="s">
        <v>200</v>
      </c>
      <c r="H162" s="140">
        <v>26.693999999999999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0.61890999999999996</v>
      </c>
      <c r="P162" s="145">
        <f t="shared" si="9"/>
        <v>16.521183539999999</v>
      </c>
      <c r="Q162" s="145">
        <v>2.2151342000000001</v>
      </c>
      <c r="R162" s="145">
        <f t="shared" si="10"/>
        <v>59.130792334799999</v>
      </c>
      <c r="S162" s="145">
        <v>0</v>
      </c>
      <c r="T162" s="146">
        <f t="shared" si="11"/>
        <v>0</v>
      </c>
      <c r="AR162" s="147" t="s">
        <v>201</v>
      </c>
      <c r="AT162" s="147" t="s">
        <v>197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201</v>
      </c>
      <c r="BM162" s="147" t="s">
        <v>233</v>
      </c>
    </row>
    <row r="163" spans="2:65" s="1" customFormat="1" ht="33" customHeight="1">
      <c r="B163" s="135"/>
      <c r="C163" s="136" t="s">
        <v>234</v>
      </c>
      <c r="D163" s="136" t="s">
        <v>197</v>
      </c>
      <c r="E163" s="137" t="s">
        <v>235</v>
      </c>
      <c r="F163" s="138" t="s">
        <v>236</v>
      </c>
      <c r="G163" s="139" t="s">
        <v>229</v>
      </c>
      <c r="H163" s="140">
        <v>213.55</v>
      </c>
      <c r="I163" s="141"/>
      <c r="J163" s="141"/>
      <c r="K163" s="142"/>
      <c r="L163" s="25"/>
      <c r="M163" s="143" t="s">
        <v>1</v>
      </c>
      <c r="N163" s="144" t="s">
        <v>35</v>
      </c>
      <c r="O163" s="145">
        <v>1</v>
      </c>
      <c r="P163" s="145">
        <f t="shared" si="9"/>
        <v>213.55</v>
      </c>
      <c r="Q163" s="145">
        <v>6.2736099999999998E-3</v>
      </c>
      <c r="R163" s="145">
        <f t="shared" si="10"/>
        <v>1.3397294155000001</v>
      </c>
      <c r="S163" s="145">
        <v>0</v>
      </c>
      <c r="T163" s="146">
        <f t="shared" si="11"/>
        <v>0</v>
      </c>
      <c r="AR163" s="147" t="s">
        <v>201</v>
      </c>
      <c r="AT163" s="147" t="s">
        <v>197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201</v>
      </c>
      <c r="BM163" s="147" t="s">
        <v>237</v>
      </c>
    </row>
    <row r="164" spans="2:65" s="1" customFormat="1" ht="24.2" customHeight="1">
      <c r="B164" s="135"/>
      <c r="C164" s="136" t="s">
        <v>238</v>
      </c>
      <c r="D164" s="136" t="s">
        <v>197</v>
      </c>
      <c r="E164" s="137" t="s">
        <v>239</v>
      </c>
      <c r="F164" s="138" t="s">
        <v>240</v>
      </c>
      <c r="G164" s="139" t="s">
        <v>200</v>
      </c>
      <c r="H164" s="140">
        <v>207.72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201</v>
      </c>
      <c r="AT164" s="147" t="s">
        <v>197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201</v>
      </c>
      <c r="BM164" s="147" t="s">
        <v>230</v>
      </c>
    </row>
    <row r="165" spans="2:65" s="1" customFormat="1" ht="21.75" customHeight="1">
      <c r="B165" s="135"/>
      <c r="C165" s="136" t="s">
        <v>241</v>
      </c>
      <c r="D165" s="136" t="s">
        <v>197</v>
      </c>
      <c r="E165" s="137" t="s">
        <v>242</v>
      </c>
      <c r="F165" s="138" t="s">
        <v>243</v>
      </c>
      <c r="G165" s="139" t="s">
        <v>229</v>
      </c>
      <c r="H165" s="140">
        <v>851.4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201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201</v>
      </c>
      <c r="BM165" s="147" t="s">
        <v>238</v>
      </c>
    </row>
    <row r="166" spans="2:65" s="1" customFormat="1" ht="21.75" customHeight="1">
      <c r="B166" s="135"/>
      <c r="C166" s="136" t="s">
        <v>244</v>
      </c>
      <c r="D166" s="136" t="s">
        <v>197</v>
      </c>
      <c r="E166" s="137" t="s">
        <v>245</v>
      </c>
      <c r="F166" s="138" t="s">
        <v>246</v>
      </c>
      <c r="G166" s="139" t="s">
        <v>229</v>
      </c>
      <c r="H166" s="140">
        <v>851.4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 t="shared" si="9"/>
        <v>0</v>
      </c>
      <c r="Q166" s="145">
        <v>0</v>
      </c>
      <c r="R166" s="145">
        <f t="shared" si="10"/>
        <v>0</v>
      </c>
      <c r="S166" s="145">
        <v>0</v>
      </c>
      <c r="T166" s="146">
        <f t="shared" si="11"/>
        <v>0</v>
      </c>
      <c r="AR166" s="147" t="s">
        <v>201</v>
      </c>
      <c r="AT166" s="147" t="s">
        <v>197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201</v>
      </c>
      <c r="BM166" s="147" t="s">
        <v>244</v>
      </c>
    </row>
    <row r="167" spans="2:65" s="1" customFormat="1" ht="16.5" customHeight="1">
      <c r="B167" s="135"/>
      <c r="C167" s="136" t="s">
        <v>247</v>
      </c>
      <c r="D167" s="136" t="s">
        <v>197</v>
      </c>
      <c r="E167" s="137" t="s">
        <v>248</v>
      </c>
      <c r="F167" s="138" t="s">
        <v>249</v>
      </c>
      <c r="G167" s="139" t="s">
        <v>250</v>
      </c>
      <c r="H167" s="140">
        <v>10.231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 t="shared" si="9"/>
        <v>0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201</v>
      </c>
      <c r="AT167" s="147" t="s">
        <v>197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201</v>
      </c>
      <c r="BM167" s="147" t="s">
        <v>251</v>
      </c>
    </row>
    <row r="168" spans="2:65" s="1" customFormat="1" ht="24.2" customHeight="1">
      <c r="B168" s="135"/>
      <c r="C168" s="136" t="s">
        <v>251</v>
      </c>
      <c r="D168" s="136" t="s">
        <v>197</v>
      </c>
      <c r="E168" s="137" t="s">
        <v>252</v>
      </c>
      <c r="F168" s="138" t="s">
        <v>253</v>
      </c>
      <c r="G168" s="139" t="s">
        <v>200</v>
      </c>
      <c r="H168" s="140">
        <v>79.001999999999995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9"/>
        <v>0</v>
      </c>
      <c r="Q168" s="145">
        <v>0</v>
      </c>
      <c r="R168" s="145">
        <f t="shared" si="10"/>
        <v>0</v>
      </c>
      <c r="S168" s="145">
        <v>0</v>
      </c>
      <c r="T168" s="146">
        <f t="shared" si="11"/>
        <v>0</v>
      </c>
      <c r="AR168" s="147" t="s">
        <v>201</v>
      </c>
      <c r="AT168" s="147" t="s">
        <v>197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201</v>
      </c>
      <c r="BM168" s="147" t="s">
        <v>254</v>
      </c>
    </row>
    <row r="169" spans="2:65" s="1" customFormat="1" ht="16.5" customHeight="1">
      <c r="B169" s="135"/>
      <c r="C169" s="136" t="s">
        <v>255</v>
      </c>
      <c r="D169" s="136" t="s">
        <v>197</v>
      </c>
      <c r="E169" s="137" t="s">
        <v>256</v>
      </c>
      <c r="F169" s="138" t="s">
        <v>257</v>
      </c>
      <c r="G169" s="139" t="s">
        <v>229</v>
      </c>
      <c r="H169" s="140">
        <v>234.54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9"/>
        <v>0</v>
      </c>
      <c r="Q169" s="145">
        <v>0</v>
      </c>
      <c r="R169" s="145">
        <f t="shared" si="10"/>
        <v>0</v>
      </c>
      <c r="S169" s="145">
        <v>0</v>
      </c>
      <c r="T169" s="146">
        <f t="shared" si="11"/>
        <v>0</v>
      </c>
      <c r="AR169" s="147" t="s">
        <v>201</v>
      </c>
      <c r="AT169" s="147" t="s">
        <v>197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201</v>
      </c>
      <c r="BM169" s="147" t="s">
        <v>258</v>
      </c>
    </row>
    <row r="170" spans="2:65" s="1" customFormat="1" ht="16.5" customHeight="1">
      <c r="B170" s="135"/>
      <c r="C170" s="136" t="s">
        <v>254</v>
      </c>
      <c r="D170" s="136" t="s">
        <v>197</v>
      </c>
      <c r="E170" s="137" t="s">
        <v>259</v>
      </c>
      <c r="F170" s="138" t="s">
        <v>260</v>
      </c>
      <c r="G170" s="139" t="s">
        <v>229</v>
      </c>
      <c r="H170" s="140">
        <v>234.54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 t="shared" si="9"/>
        <v>0</v>
      </c>
      <c r="Q170" s="145">
        <v>0</v>
      </c>
      <c r="R170" s="145">
        <f t="shared" si="10"/>
        <v>0</v>
      </c>
      <c r="S170" s="145">
        <v>0</v>
      </c>
      <c r="T170" s="146">
        <f t="shared" si="11"/>
        <v>0</v>
      </c>
      <c r="AR170" s="147" t="s">
        <v>201</v>
      </c>
      <c r="AT170" s="147" t="s">
        <v>197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201</v>
      </c>
      <c r="BM170" s="147" t="s">
        <v>261</v>
      </c>
    </row>
    <row r="171" spans="2:65" s="1" customFormat="1" ht="16.5" customHeight="1">
      <c r="B171" s="135"/>
      <c r="C171" s="136" t="s">
        <v>262</v>
      </c>
      <c r="D171" s="136" t="s">
        <v>197</v>
      </c>
      <c r="E171" s="137" t="s">
        <v>263</v>
      </c>
      <c r="F171" s="138" t="s">
        <v>264</v>
      </c>
      <c r="G171" s="139" t="s">
        <v>250</v>
      </c>
      <c r="H171" s="140">
        <v>2.91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</v>
      </c>
      <c r="P171" s="145">
        <f t="shared" si="9"/>
        <v>0</v>
      </c>
      <c r="Q171" s="145">
        <v>0</v>
      </c>
      <c r="R171" s="145">
        <f t="shared" si="10"/>
        <v>0</v>
      </c>
      <c r="S171" s="145">
        <v>0</v>
      </c>
      <c r="T171" s="146">
        <f t="shared" si="11"/>
        <v>0</v>
      </c>
      <c r="AR171" s="147" t="s">
        <v>201</v>
      </c>
      <c r="AT171" s="147" t="s">
        <v>197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201</v>
      </c>
      <c r="BM171" s="147" t="s">
        <v>265</v>
      </c>
    </row>
    <row r="172" spans="2:65" s="1" customFormat="1" ht="33" customHeight="1">
      <c r="B172" s="135"/>
      <c r="C172" s="136" t="s">
        <v>258</v>
      </c>
      <c r="D172" s="136" t="s">
        <v>197</v>
      </c>
      <c r="E172" s="137" t="s">
        <v>266</v>
      </c>
      <c r="F172" s="138" t="s">
        <v>267</v>
      </c>
      <c r="G172" s="139" t="s">
        <v>229</v>
      </c>
      <c r="H172" s="140">
        <v>3517.98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 t="shared" si="9"/>
        <v>0</v>
      </c>
      <c r="Q172" s="145">
        <v>0</v>
      </c>
      <c r="R172" s="145">
        <f t="shared" si="10"/>
        <v>0</v>
      </c>
      <c r="S172" s="145">
        <v>0</v>
      </c>
      <c r="T172" s="146">
        <f t="shared" si="11"/>
        <v>0</v>
      </c>
      <c r="AR172" s="147" t="s">
        <v>201</v>
      </c>
      <c r="AT172" s="147" t="s">
        <v>197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201</v>
      </c>
      <c r="BM172" s="147" t="s">
        <v>268</v>
      </c>
    </row>
    <row r="173" spans="2:65" s="1" customFormat="1" ht="21.75" customHeight="1">
      <c r="B173" s="135"/>
      <c r="C173" s="149" t="s">
        <v>269</v>
      </c>
      <c r="D173" s="149" t="s">
        <v>270</v>
      </c>
      <c r="E173" s="150" t="s">
        <v>271</v>
      </c>
      <c r="F173" s="151" t="s">
        <v>272</v>
      </c>
      <c r="G173" s="152" t="s">
        <v>229</v>
      </c>
      <c r="H173" s="153">
        <v>1196.1130000000001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222</v>
      </c>
      <c r="AT173" s="147" t="s">
        <v>270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201</v>
      </c>
      <c r="BM173" s="147" t="s">
        <v>273</v>
      </c>
    </row>
    <row r="174" spans="2:65" s="1" customFormat="1" ht="21.75" customHeight="1">
      <c r="B174" s="135"/>
      <c r="C174" s="149" t="s">
        <v>261</v>
      </c>
      <c r="D174" s="149" t="s">
        <v>270</v>
      </c>
      <c r="E174" s="150" t="s">
        <v>274</v>
      </c>
      <c r="F174" s="151" t="s">
        <v>275</v>
      </c>
      <c r="G174" s="152" t="s">
        <v>229</v>
      </c>
      <c r="H174" s="153">
        <v>1196.1130000000001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222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201</v>
      </c>
      <c r="BM174" s="147" t="s">
        <v>276</v>
      </c>
    </row>
    <row r="175" spans="2:65" s="1" customFormat="1" ht="16.5" customHeight="1">
      <c r="B175" s="135"/>
      <c r="C175" s="149" t="s">
        <v>7</v>
      </c>
      <c r="D175" s="149" t="s">
        <v>270</v>
      </c>
      <c r="E175" s="150" t="s">
        <v>277</v>
      </c>
      <c r="F175" s="151" t="s">
        <v>278</v>
      </c>
      <c r="G175" s="152" t="s">
        <v>229</v>
      </c>
      <c r="H175" s="153">
        <v>1348.559</v>
      </c>
      <c r="I175" s="154"/>
      <c r="J175" s="154"/>
      <c r="K175" s="155"/>
      <c r="L175" s="156"/>
      <c r="M175" s="157" t="s">
        <v>1</v>
      </c>
      <c r="N175" s="158" t="s">
        <v>35</v>
      </c>
      <c r="O175" s="145">
        <v>0</v>
      </c>
      <c r="P175" s="145">
        <f t="shared" si="9"/>
        <v>0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222</v>
      </c>
      <c r="AT175" s="147" t="s">
        <v>270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201</v>
      </c>
      <c r="BM175" s="147" t="s">
        <v>279</v>
      </c>
    </row>
    <row r="176" spans="2:65" s="11" customFormat="1" ht="22.9" customHeight="1">
      <c r="B176" s="124"/>
      <c r="D176" s="125" t="s">
        <v>68</v>
      </c>
      <c r="E176" s="133" t="s">
        <v>280</v>
      </c>
      <c r="F176" s="133" t="s">
        <v>281</v>
      </c>
      <c r="J176" s="134"/>
      <c r="L176" s="124"/>
      <c r="M176" s="128"/>
      <c r="P176" s="129">
        <f>SUM(P177:P187)</f>
        <v>11.175374999999999</v>
      </c>
      <c r="R176" s="129">
        <f>SUM(R177:R187)</f>
        <v>0</v>
      </c>
      <c r="T176" s="130">
        <f>SUM(T177:T187)</f>
        <v>0</v>
      </c>
      <c r="AR176" s="125" t="s">
        <v>76</v>
      </c>
      <c r="AT176" s="131" t="s">
        <v>68</v>
      </c>
      <c r="AU176" s="131" t="s">
        <v>76</v>
      </c>
      <c r="AY176" s="125" t="s">
        <v>195</v>
      </c>
      <c r="BK176" s="132">
        <f>SUM(BK177:BK187)</f>
        <v>0</v>
      </c>
    </row>
    <row r="177" spans="2:65" s="1" customFormat="1" ht="16.5" customHeight="1">
      <c r="B177" s="135"/>
      <c r="C177" s="136" t="s">
        <v>265</v>
      </c>
      <c r="D177" s="136" t="s">
        <v>197</v>
      </c>
      <c r="E177" s="137" t="s">
        <v>282</v>
      </c>
      <c r="F177" s="138" t="s">
        <v>283</v>
      </c>
      <c r="G177" s="139" t="s">
        <v>284</v>
      </c>
      <c r="H177" s="140">
        <v>1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</v>
      </c>
      <c r="P177" s="145">
        <f t="shared" ref="P177:P187" si="18">O177*H177</f>
        <v>0</v>
      </c>
      <c r="Q177" s="145">
        <v>0</v>
      </c>
      <c r="R177" s="145">
        <f t="shared" ref="R177:R187" si="19">Q177*H177</f>
        <v>0</v>
      </c>
      <c r="S177" s="145">
        <v>0</v>
      </c>
      <c r="T177" s="146">
        <f t="shared" ref="T177:T187" si="20">S177*H177</f>
        <v>0</v>
      </c>
      <c r="AR177" s="147" t="s">
        <v>201</v>
      </c>
      <c r="AT177" s="147" t="s">
        <v>197</v>
      </c>
      <c r="AU177" s="147" t="s">
        <v>82</v>
      </c>
      <c r="AY177" s="13" t="s">
        <v>195</v>
      </c>
      <c r="BE177" s="148">
        <f t="shared" ref="BE177:BE187" si="21">IF(N177="základná",J177,0)</f>
        <v>0</v>
      </c>
      <c r="BF177" s="148">
        <f t="shared" ref="BF177:BF187" si="22">IF(N177="znížená",J177,0)</f>
        <v>0</v>
      </c>
      <c r="BG177" s="148">
        <f t="shared" ref="BG177:BG187" si="23">IF(N177="zákl. prenesená",J177,0)</f>
        <v>0</v>
      </c>
      <c r="BH177" s="148">
        <f t="shared" ref="BH177:BH187" si="24">IF(N177="zníž. prenesená",J177,0)</f>
        <v>0</v>
      </c>
      <c r="BI177" s="148">
        <f t="shared" ref="BI177:BI187" si="25">IF(N177="nulová",J177,0)</f>
        <v>0</v>
      </c>
      <c r="BJ177" s="13" t="s">
        <v>82</v>
      </c>
      <c r="BK177" s="148">
        <f t="shared" ref="BK177:BK187" si="26">ROUND(I177*H177,2)</f>
        <v>0</v>
      </c>
      <c r="BL177" s="13" t="s">
        <v>201</v>
      </c>
      <c r="BM177" s="147" t="s">
        <v>285</v>
      </c>
    </row>
    <row r="178" spans="2:65" s="1" customFormat="1" ht="33" customHeight="1">
      <c r="B178" s="135"/>
      <c r="C178" s="136" t="s">
        <v>286</v>
      </c>
      <c r="D178" s="136" t="s">
        <v>197</v>
      </c>
      <c r="E178" s="137" t="s">
        <v>216</v>
      </c>
      <c r="F178" s="138" t="s">
        <v>217</v>
      </c>
      <c r="G178" s="139" t="s">
        <v>200</v>
      </c>
      <c r="H178" s="140">
        <v>131.47499999999999</v>
      </c>
      <c r="I178" s="141"/>
      <c r="J178" s="141"/>
      <c r="K178" s="142"/>
      <c r="L178" s="25"/>
      <c r="M178" s="143" t="s">
        <v>1</v>
      </c>
      <c r="N178" s="144" t="s">
        <v>35</v>
      </c>
      <c r="O178" s="145">
        <v>7.0999999999999994E-2</v>
      </c>
      <c r="P178" s="145">
        <f t="shared" si="18"/>
        <v>9.3347249999999988</v>
      </c>
      <c r="Q178" s="145">
        <v>0</v>
      </c>
      <c r="R178" s="145">
        <f t="shared" si="19"/>
        <v>0</v>
      </c>
      <c r="S178" s="145">
        <v>0</v>
      </c>
      <c r="T178" s="146">
        <f t="shared" si="20"/>
        <v>0</v>
      </c>
      <c r="AR178" s="147" t="s">
        <v>201</v>
      </c>
      <c r="AT178" s="147" t="s">
        <v>197</v>
      </c>
      <c r="AU178" s="147" t="s">
        <v>82</v>
      </c>
      <c r="AY178" s="13" t="s">
        <v>195</v>
      </c>
      <c r="BE178" s="148">
        <f t="shared" si="21"/>
        <v>0</v>
      </c>
      <c r="BF178" s="148">
        <f t="shared" si="22"/>
        <v>0</v>
      </c>
      <c r="BG178" s="148">
        <f t="shared" si="23"/>
        <v>0</v>
      </c>
      <c r="BH178" s="148">
        <f t="shared" si="24"/>
        <v>0</v>
      </c>
      <c r="BI178" s="148">
        <f t="shared" si="25"/>
        <v>0</v>
      </c>
      <c r="BJ178" s="13" t="s">
        <v>82</v>
      </c>
      <c r="BK178" s="148">
        <f t="shared" si="26"/>
        <v>0</v>
      </c>
      <c r="BL178" s="13" t="s">
        <v>201</v>
      </c>
      <c r="BM178" s="147" t="s">
        <v>287</v>
      </c>
    </row>
    <row r="179" spans="2:65" s="1" customFormat="1" ht="44.25" customHeight="1">
      <c r="B179" s="135"/>
      <c r="C179" s="136" t="s">
        <v>268</v>
      </c>
      <c r="D179" s="136" t="s">
        <v>197</v>
      </c>
      <c r="E179" s="137" t="s">
        <v>219</v>
      </c>
      <c r="F179" s="138" t="s">
        <v>220</v>
      </c>
      <c r="G179" s="139" t="s">
        <v>200</v>
      </c>
      <c r="H179" s="140">
        <v>262.95</v>
      </c>
      <c r="I179" s="141"/>
      <c r="J179" s="141"/>
      <c r="K179" s="142"/>
      <c r="L179" s="25"/>
      <c r="M179" s="143" t="s">
        <v>1</v>
      </c>
      <c r="N179" s="144" t="s">
        <v>35</v>
      </c>
      <c r="O179" s="145">
        <v>7.0000000000000001E-3</v>
      </c>
      <c r="P179" s="145">
        <f t="shared" si="18"/>
        <v>1.8406499999999999</v>
      </c>
      <c r="Q179" s="145">
        <v>0</v>
      </c>
      <c r="R179" s="145">
        <f t="shared" si="19"/>
        <v>0</v>
      </c>
      <c r="S179" s="145">
        <v>0</v>
      </c>
      <c r="T179" s="146">
        <f t="shared" si="20"/>
        <v>0</v>
      </c>
      <c r="AR179" s="147" t="s">
        <v>201</v>
      </c>
      <c r="AT179" s="147" t="s">
        <v>197</v>
      </c>
      <c r="AU179" s="147" t="s">
        <v>82</v>
      </c>
      <c r="AY179" s="13" t="s">
        <v>195</v>
      </c>
      <c r="BE179" s="148">
        <f t="shared" si="21"/>
        <v>0</v>
      </c>
      <c r="BF179" s="148">
        <f t="shared" si="22"/>
        <v>0</v>
      </c>
      <c r="BG179" s="148">
        <f t="shared" si="23"/>
        <v>0</v>
      </c>
      <c r="BH179" s="148">
        <f t="shared" si="24"/>
        <v>0</v>
      </c>
      <c r="BI179" s="148">
        <f t="shared" si="25"/>
        <v>0</v>
      </c>
      <c r="BJ179" s="13" t="s">
        <v>82</v>
      </c>
      <c r="BK179" s="148">
        <f t="shared" si="26"/>
        <v>0</v>
      </c>
      <c r="BL179" s="13" t="s">
        <v>201</v>
      </c>
      <c r="BM179" s="147" t="s">
        <v>288</v>
      </c>
    </row>
    <row r="180" spans="2:65" s="1" customFormat="1" ht="16.5" customHeight="1">
      <c r="B180" s="135"/>
      <c r="C180" s="136" t="s">
        <v>289</v>
      </c>
      <c r="D180" s="136" t="s">
        <v>197</v>
      </c>
      <c r="E180" s="137" t="s">
        <v>290</v>
      </c>
      <c r="F180" s="138" t="s">
        <v>291</v>
      </c>
      <c r="G180" s="139" t="s">
        <v>200</v>
      </c>
      <c r="H180" s="140">
        <v>131.47499999999999</v>
      </c>
      <c r="I180" s="141"/>
      <c r="J180" s="141"/>
      <c r="K180" s="142"/>
      <c r="L180" s="25"/>
      <c r="M180" s="143" t="s">
        <v>1</v>
      </c>
      <c r="N180" s="144" t="s">
        <v>35</v>
      </c>
      <c r="O180" s="145">
        <v>0</v>
      </c>
      <c r="P180" s="145">
        <f t="shared" si="18"/>
        <v>0</v>
      </c>
      <c r="Q180" s="145">
        <v>0</v>
      </c>
      <c r="R180" s="145">
        <f t="shared" si="19"/>
        <v>0</v>
      </c>
      <c r="S180" s="145">
        <v>0</v>
      </c>
      <c r="T180" s="146">
        <f t="shared" si="20"/>
        <v>0</v>
      </c>
      <c r="AR180" s="147" t="s">
        <v>201</v>
      </c>
      <c r="AT180" s="147" t="s">
        <v>197</v>
      </c>
      <c r="AU180" s="147" t="s">
        <v>82</v>
      </c>
      <c r="AY180" s="13" t="s">
        <v>195</v>
      </c>
      <c r="BE180" s="148">
        <f t="shared" si="21"/>
        <v>0</v>
      </c>
      <c r="BF180" s="148">
        <f t="shared" si="22"/>
        <v>0</v>
      </c>
      <c r="BG180" s="148">
        <f t="shared" si="23"/>
        <v>0</v>
      </c>
      <c r="BH180" s="148">
        <f t="shared" si="24"/>
        <v>0</v>
      </c>
      <c r="BI180" s="148">
        <f t="shared" si="25"/>
        <v>0</v>
      </c>
      <c r="BJ180" s="13" t="s">
        <v>82</v>
      </c>
      <c r="BK180" s="148">
        <f t="shared" si="26"/>
        <v>0</v>
      </c>
      <c r="BL180" s="13" t="s">
        <v>201</v>
      </c>
      <c r="BM180" s="147" t="s">
        <v>292</v>
      </c>
    </row>
    <row r="181" spans="2:65" s="1" customFormat="1" ht="24.2" customHeight="1">
      <c r="B181" s="135"/>
      <c r="C181" s="136" t="s">
        <v>273</v>
      </c>
      <c r="D181" s="136" t="s">
        <v>197</v>
      </c>
      <c r="E181" s="137" t="s">
        <v>293</v>
      </c>
      <c r="F181" s="138" t="s">
        <v>294</v>
      </c>
      <c r="G181" s="139" t="s">
        <v>200</v>
      </c>
      <c r="H181" s="140">
        <v>131.47499999999999</v>
      </c>
      <c r="I181" s="141"/>
      <c r="J181" s="141"/>
      <c r="K181" s="142"/>
      <c r="L181" s="25"/>
      <c r="M181" s="143" t="s">
        <v>1</v>
      </c>
      <c r="N181" s="144" t="s">
        <v>35</v>
      </c>
      <c r="O181" s="145">
        <v>0</v>
      </c>
      <c r="P181" s="145">
        <f t="shared" si="18"/>
        <v>0</v>
      </c>
      <c r="Q181" s="145">
        <v>0</v>
      </c>
      <c r="R181" s="145">
        <f t="shared" si="19"/>
        <v>0</v>
      </c>
      <c r="S181" s="145">
        <v>0</v>
      </c>
      <c r="T181" s="146">
        <f t="shared" si="20"/>
        <v>0</v>
      </c>
      <c r="AR181" s="147" t="s">
        <v>201</v>
      </c>
      <c r="AT181" s="147" t="s">
        <v>197</v>
      </c>
      <c r="AU181" s="147" t="s">
        <v>82</v>
      </c>
      <c r="AY181" s="13" t="s">
        <v>195</v>
      </c>
      <c r="BE181" s="148">
        <f t="shared" si="21"/>
        <v>0</v>
      </c>
      <c r="BF181" s="148">
        <f t="shared" si="22"/>
        <v>0</v>
      </c>
      <c r="BG181" s="148">
        <f t="shared" si="23"/>
        <v>0</v>
      </c>
      <c r="BH181" s="148">
        <f t="shared" si="24"/>
        <v>0</v>
      </c>
      <c r="BI181" s="148">
        <f t="shared" si="25"/>
        <v>0</v>
      </c>
      <c r="BJ181" s="13" t="s">
        <v>82</v>
      </c>
      <c r="BK181" s="148">
        <f t="shared" si="26"/>
        <v>0</v>
      </c>
      <c r="BL181" s="13" t="s">
        <v>201</v>
      </c>
      <c r="BM181" s="147" t="s">
        <v>295</v>
      </c>
    </row>
    <row r="182" spans="2:65" s="1" customFormat="1" ht="24.2" customHeight="1">
      <c r="B182" s="135"/>
      <c r="C182" s="136" t="s">
        <v>296</v>
      </c>
      <c r="D182" s="136" t="s">
        <v>197</v>
      </c>
      <c r="E182" s="137" t="s">
        <v>297</v>
      </c>
      <c r="F182" s="138" t="s">
        <v>298</v>
      </c>
      <c r="G182" s="139" t="s">
        <v>299</v>
      </c>
      <c r="H182" s="140">
        <v>384</v>
      </c>
      <c r="I182" s="141"/>
      <c r="J182" s="141"/>
      <c r="K182" s="142"/>
      <c r="L182" s="25"/>
      <c r="M182" s="143" t="s">
        <v>1</v>
      </c>
      <c r="N182" s="144" t="s">
        <v>35</v>
      </c>
      <c r="O182" s="145">
        <v>0</v>
      </c>
      <c r="P182" s="145">
        <f t="shared" si="18"/>
        <v>0</v>
      </c>
      <c r="Q182" s="145">
        <v>0</v>
      </c>
      <c r="R182" s="145">
        <f t="shared" si="19"/>
        <v>0</v>
      </c>
      <c r="S182" s="145">
        <v>0</v>
      </c>
      <c r="T182" s="146">
        <f t="shared" si="20"/>
        <v>0</v>
      </c>
      <c r="AR182" s="147" t="s">
        <v>201</v>
      </c>
      <c r="AT182" s="147" t="s">
        <v>197</v>
      </c>
      <c r="AU182" s="147" t="s">
        <v>82</v>
      </c>
      <c r="AY182" s="13" t="s">
        <v>195</v>
      </c>
      <c r="BE182" s="148">
        <f t="shared" si="21"/>
        <v>0</v>
      </c>
      <c r="BF182" s="148">
        <f t="shared" si="22"/>
        <v>0</v>
      </c>
      <c r="BG182" s="148">
        <f t="shared" si="23"/>
        <v>0</v>
      </c>
      <c r="BH182" s="148">
        <f t="shared" si="24"/>
        <v>0</v>
      </c>
      <c r="BI182" s="148">
        <f t="shared" si="25"/>
        <v>0</v>
      </c>
      <c r="BJ182" s="13" t="s">
        <v>82</v>
      </c>
      <c r="BK182" s="148">
        <f t="shared" si="26"/>
        <v>0</v>
      </c>
      <c r="BL182" s="13" t="s">
        <v>201</v>
      </c>
      <c r="BM182" s="147" t="s">
        <v>300</v>
      </c>
    </row>
    <row r="183" spans="2:65" s="1" customFormat="1" ht="24.2" customHeight="1">
      <c r="B183" s="135"/>
      <c r="C183" s="136" t="s">
        <v>276</v>
      </c>
      <c r="D183" s="136" t="s">
        <v>197</v>
      </c>
      <c r="E183" s="137" t="s">
        <v>301</v>
      </c>
      <c r="F183" s="138" t="s">
        <v>302</v>
      </c>
      <c r="G183" s="139" t="s">
        <v>299</v>
      </c>
      <c r="H183" s="140">
        <v>36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0</v>
      </c>
      <c r="P183" s="145">
        <f t="shared" si="18"/>
        <v>0</v>
      </c>
      <c r="Q183" s="145">
        <v>0</v>
      </c>
      <c r="R183" s="145">
        <f t="shared" si="19"/>
        <v>0</v>
      </c>
      <c r="S183" s="145">
        <v>0</v>
      </c>
      <c r="T183" s="146">
        <f t="shared" si="20"/>
        <v>0</v>
      </c>
      <c r="AR183" s="147" t="s">
        <v>201</v>
      </c>
      <c r="AT183" s="147" t="s">
        <v>197</v>
      </c>
      <c r="AU183" s="147" t="s">
        <v>82</v>
      </c>
      <c r="AY183" s="13" t="s">
        <v>195</v>
      </c>
      <c r="BE183" s="148">
        <f t="shared" si="21"/>
        <v>0</v>
      </c>
      <c r="BF183" s="148">
        <f t="shared" si="22"/>
        <v>0</v>
      </c>
      <c r="BG183" s="148">
        <f t="shared" si="23"/>
        <v>0</v>
      </c>
      <c r="BH183" s="148">
        <f t="shared" si="24"/>
        <v>0</v>
      </c>
      <c r="BI183" s="148">
        <f t="shared" si="25"/>
        <v>0</v>
      </c>
      <c r="BJ183" s="13" t="s">
        <v>82</v>
      </c>
      <c r="BK183" s="148">
        <f t="shared" si="26"/>
        <v>0</v>
      </c>
      <c r="BL183" s="13" t="s">
        <v>201</v>
      </c>
      <c r="BM183" s="147" t="s">
        <v>303</v>
      </c>
    </row>
    <row r="184" spans="2:65" s="1" customFormat="1" ht="24.2" customHeight="1">
      <c r="B184" s="135"/>
      <c r="C184" s="136" t="s">
        <v>304</v>
      </c>
      <c r="D184" s="136" t="s">
        <v>197</v>
      </c>
      <c r="E184" s="137" t="s">
        <v>305</v>
      </c>
      <c r="F184" s="138" t="s">
        <v>306</v>
      </c>
      <c r="G184" s="139" t="s">
        <v>250</v>
      </c>
      <c r="H184" s="140">
        <v>9.8320000000000007</v>
      </c>
      <c r="I184" s="141"/>
      <c r="J184" s="141"/>
      <c r="K184" s="142"/>
      <c r="L184" s="25"/>
      <c r="M184" s="143" t="s">
        <v>1</v>
      </c>
      <c r="N184" s="144" t="s">
        <v>35</v>
      </c>
      <c r="O184" s="145">
        <v>0</v>
      </c>
      <c r="P184" s="145">
        <f t="shared" si="18"/>
        <v>0</v>
      </c>
      <c r="Q184" s="145">
        <v>0</v>
      </c>
      <c r="R184" s="145">
        <f t="shared" si="19"/>
        <v>0</v>
      </c>
      <c r="S184" s="145">
        <v>0</v>
      </c>
      <c r="T184" s="146">
        <f t="shared" si="20"/>
        <v>0</v>
      </c>
      <c r="AR184" s="147" t="s">
        <v>201</v>
      </c>
      <c r="AT184" s="147" t="s">
        <v>197</v>
      </c>
      <c r="AU184" s="147" t="s">
        <v>82</v>
      </c>
      <c r="AY184" s="13" t="s">
        <v>195</v>
      </c>
      <c r="BE184" s="148">
        <f t="shared" si="21"/>
        <v>0</v>
      </c>
      <c r="BF184" s="148">
        <f t="shared" si="22"/>
        <v>0</v>
      </c>
      <c r="BG184" s="148">
        <f t="shared" si="23"/>
        <v>0</v>
      </c>
      <c r="BH184" s="148">
        <f t="shared" si="24"/>
        <v>0</v>
      </c>
      <c r="BI184" s="148">
        <f t="shared" si="25"/>
        <v>0</v>
      </c>
      <c r="BJ184" s="13" t="s">
        <v>82</v>
      </c>
      <c r="BK184" s="148">
        <f t="shared" si="26"/>
        <v>0</v>
      </c>
      <c r="BL184" s="13" t="s">
        <v>201</v>
      </c>
      <c r="BM184" s="147" t="s">
        <v>307</v>
      </c>
    </row>
    <row r="185" spans="2:65" s="1" customFormat="1" ht="24.2" customHeight="1">
      <c r="B185" s="135"/>
      <c r="C185" s="136" t="s">
        <v>279</v>
      </c>
      <c r="D185" s="136" t="s">
        <v>197</v>
      </c>
      <c r="E185" s="137" t="s">
        <v>308</v>
      </c>
      <c r="F185" s="138" t="s">
        <v>309</v>
      </c>
      <c r="G185" s="139" t="s">
        <v>299</v>
      </c>
      <c r="H185" s="140">
        <v>384</v>
      </c>
      <c r="I185" s="141"/>
      <c r="J185" s="141"/>
      <c r="K185" s="142"/>
      <c r="L185" s="25"/>
      <c r="M185" s="143" t="s">
        <v>1</v>
      </c>
      <c r="N185" s="144" t="s">
        <v>35</v>
      </c>
      <c r="O185" s="145">
        <v>0</v>
      </c>
      <c r="P185" s="145">
        <f t="shared" si="18"/>
        <v>0</v>
      </c>
      <c r="Q185" s="145">
        <v>0</v>
      </c>
      <c r="R185" s="145">
        <f t="shared" si="19"/>
        <v>0</v>
      </c>
      <c r="S185" s="145">
        <v>0</v>
      </c>
      <c r="T185" s="146">
        <f t="shared" si="20"/>
        <v>0</v>
      </c>
      <c r="AR185" s="147" t="s">
        <v>201</v>
      </c>
      <c r="AT185" s="147" t="s">
        <v>197</v>
      </c>
      <c r="AU185" s="147" t="s">
        <v>82</v>
      </c>
      <c r="AY185" s="13" t="s">
        <v>195</v>
      </c>
      <c r="BE185" s="148">
        <f t="shared" si="21"/>
        <v>0</v>
      </c>
      <c r="BF185" s="148">
        <f t="shared" si="22"/>
        <v>0</v>
      </c>
      <c r="BG185" s="148">
        <f t="shared" si="23"/>
        <v>0</v>
      </c>
      <c r="BH185" s="148">
        <f t="shared" si="24"/>
        <v>0</v>
      </c>
      <c r="BI185" s="148">
        <f t="shared" si="25"/>
        <v>0</v>
      </c>
      <c r="BJ185" s="13" t="s">
        <v>82</v>
      </c>
      <c r="BK185" s="148">
        <f t="shared" si="26"/>
        <v>0</v>
      </c>
      <c r="BL185" s="13" t="s">
        <v>201</v>
      </c>
      <c r="BM185" s="147" t="s">
        <v>310</v>
      </c>
    </row>
    <row r="186" spans="2:65" s="1" customFormat="1" ht="24.2" customHeight="1">
      <c r="B186" s="135"/>
      <c r="C186" s="136" t="s">
        <v>311</v>
      </c>
      <c r="D186" s="136" t="s">
        <v>197</v>
      </c>
      <c r="E186" s="137" t="s">
        <v>312</v>
      </c>
      <c r="F186" s="138" t="s">
        <v>313</v>
      </c>
      <c r="G186" s="139" t="s">
        <v>299</v>
      </c>
      <c r="H186" s="140">
        <v>36</v>
      </c>
      <c r="I186" s="141"/>
      <c r="J186" s="141"/>
      <c r="K186" s="142"/>
      <c r="L186" s="25"/>
      <c r="M186" s="143" t="s">
        <v>1</v>
      </c>
      <c r="N186" s="144" t="s">
        <v>35</v>
      </c>
      <c r="O186" s="145">
        <v>0</v>
      </c>
      <c r="P186" s="145">
        <f t="shared" si="18"/>
        <v>0</v>
      </c>
      <c r="Q186" s="145">
        <v>0</v>
      </c>
      <c r="R186" s="145">
        <f t="shared" si="19"/>
        <v>0</v>
      </c>
      <c r="S186" s="145">
        <v>0</v>
      </c>
      <c r="T186" s="146">
        <f t="shared" si="20"/>
        <v>0</v>
      </c>
      <c r="AR186" s="147" t="s">
        <v>201</v>
      </c>
      <c r="AT186" s="147" t="s">
        <v>197</v>
      </c>
      <c r="AU186" s="147" t="s">
        <v>82</v>
      </c>
      <c r="AY186" s="13" t="s">
        <v>195</v>
      </c>
      <c r="BE186" s="148">
        <f t="shared" si="21"/>
        <v>0</v>
      </c>
      <c r="BF186" s="148">
        <f t="shared" si="22"/>
        <v>0</v>
      </c>
      <c r="BG186" s="148">
        <f t="shared" si="23"/>
        <v>0</v>
      </c>
      <c r="BH186" s="148">
        <f t="shared" si="24"/>
        <v>0</v>
      </c>
      <c r="BI186" s="148">
        <f t="shared" si="25"/>
        <v>0</v>
      </c>
      <c r="BJ186" s="13" t="s">
        <v>82</v>
      </c>
      <c r="BK186" s="148">
        <f t="shared" si="26"/>
        <v>0</v>
      </c>
      <c r="BL186" s="13" t="s">
        <v>201</v>
      </c>
      <c r="BM186" s="147" t="s">
        <v>314</v>
      </c>
    </row>
    <row r="187" spans="2:65" s="1" customFormat="1" ht="24.2" customHeight="1">
      <c r="B187" s="135"/>
      <c r="C187" s="136" t="s">
        <v>285</v>
      </c>
      <c r="D187" s="136" t="s">
        <v>197</v>
      </c>
      <c r="E187" s="137" t="s">
        <v>315</v>
      </c>
      <c r="F187" s="138" t="s">
        <v>316</v>
      </c>
      <c r="G187" s="139" t="s">
        <v>250</v>
      </c>
      <c r="H187" s="140">
        <v>443.79</v>
      </c>
      <c r="I187" s="141"/>
      <c r="J187" s="141"/>
      <c r="K187" s="142"/>
      <c r="L187" s="25"/>
      <c r="M187" s="143" t="s">
        <v>1</v>
      </c>
      <c r="N187" s="144" t="s">
        <v>35</v>
      </c>
      <c r="O187" s="145">
        <v>0</v>
      </c>
      <c r="P187" s="145">
        <f t="shared" si="18"/>
        <v>0</v>
      </c>
      <c r="Q187" s="145">
        <v>0</v>
      </c>
      <c r="R187" s="145">
        <f t="shared" si="19"/>
        <v>0</v>
      </c>
      <c r="S187" s="145">
        <v>0</v>
      </c>
      <c r="T187" s="146">
        <f t="shared" si="20"/>
        <v>0</v>
      </c>
      <c r="AR187" s="147" t="s">
        <v>201</v>
      </c>
      <c r="AT187" s="147" t="s">
        <v>197</v>
      </c>
      <c r="AU187" s="147" t="s">
        <v>82</v>
      </c>
      <c r="AY187" s="13" t="s">
        <v>195</v>
      </c>
      <c r="BE187" s="148">
        <f t="shared" si="21"/>
        <v>0</v>
      </c>
      <c r="BF187" s="148">
        <f t="shared" si="22"/>
        <v>0</v>
      </c>
      <c r="BG187" s="148">
        <f t="shared" si="23"/>
        <v>0</v>
      </c>
      <c r="BH187" s="148">
        <f t="shared" si="24"/>
        <v>0</v>
      </c>
      <c r="BI187" s="148">
        <f t="shared" si="25"/>
        <v>0</v>
      </c>
      <c r="BJ187" s="13" t="s">
        <v>82</v>
      </c>
      <c r="BK187" s="148">
        <f t="shared" si="26"/>
        <v>0</v>
      </c>
      <c r="BL187" s="13" t="s">
        <v>201</v>
      </c>
      <c r="BM187" s="147" t="s">
        <v>317</v>
      </c>
    </row>
    <row r="188" spans="2:65" s="11" customFormat="1" ht="22.9" customHeight="1">
      <c r="B188" s="124"/>
      <c r="D188" s="125" t="s">
        <v>68</v>
      </c>
      <c r="E188" s="133" t="s">
        <v>88</v>
      </c>
      <c r="F188" s="133" t="s">
        <v>318</v>
      </c>
      <c r="J188" s="134"/>
      <c r="L188" s="124"/>
      <c r="M188" s="128"/>
      <c r="P188" s="129">
        <f>SUM(P189:P201)</f>
        <v>957.78600000000006</v>
      </c>
      <c r="R188" s="129">
        <f>SUM(R189:R201)</f>
        <v>306.66225121399998</v>
      </c>
      <c r="T188" s="130">
        <f>SUM(T189:T201)</f>
        <v>0</v>
      </c>
      <c r="AR188" s="125" t="s">
        <v>76</v>
      </c>
      <c r="AT188" s="131" t="s">
        <v>68</v>
      </c>
      <c r="AU188" s="131" t="s">
        <v>76</v>
      </c>
      <c r="AY188" s="125" t="s">
        <v>195</v>
      </c>
      <c r="BK188" s="132">
        <f>SUM(BK189:BK201)</f>
        <v>0</v>
      </c>
    </row>
    <row r="189" spans="2:65" s="1" customFormat="1" ht="33" customHeight="1">
      <c r="B189" s="135"/>
      <c r="C189" s="136" t="s">
        <v>319</v>
      </c>
      <c r="D189" s="136" t="s">
        <v>197</v>
      </c>
      <c r="E189" s="137" t="s">
        <v>320</v>
      </c>
      <c r="F189" s="138" t="s">
        <v>321</v>
      </c>
      <c r="G189" s="139" t="s">
        <v>200</v>
      </c>
      <c r="H189" s="140">
        <v>75.132000000000005</v>
      </c>
      <c r="I189" s="141"/>
      <c r="J189" s="141"/>
      <c r="K189" s="142"/>
      <c r="L189" s="25"/>
      <c r="M189" s="143" t="s">
        <v>1</v>
      </c>
      <c r="N189" s="144" t="s">
        <v>35</v>
      </c>
      <c r="O189" s="145">
        <v>1</v>
      </c>
      <c r="P189" s="145">
        <f t="shared" ref="P189:P201" si="27">O189*H189</f>
        <v>75.132000000000005</v>
      </c>
      <c r="Q189" s="145">
        <v>0.90642999999999996</v>
      </c>
      <c r="R189" s="145">
        <f t="shared" ref="R189:R201" si="28">Q189*H189</f>
        <v>68.101898759999997</v>
      </c>
      <c r="S189" s="145">
        <v>0</v>
      </c>
      <c r="T189" s="146">
        <f t="shared" ref="T189:T201" si="29">S189*H189</f>
        <v>0</v>
      </c>
      <c r="AR189" s="147" t="s">
        <v>201</v>
      </c>
      <c r="AT189" s="147" t="s">
        <v>197</v>
      </c>
      <c r="AU189" s="147" t="s">
        <v>82</v>
      </c>
      <c r="AY189" s="13" t="s">
        <v>195</v>
      </c>
      <c r="BE189" s="148">
        <f t="shared" ref="BE189:BE201" si="30">IF(N189="základná",J189,0)</f>
        <v>0</v>
      </c>
      <c r="BF189" s="148">
        <f t="shared" ref="BF189:BF201" si="31">IF(N189="znížená",J189,0)</f>
        <v>0</v>
      </c>
      <c r="BG189" s="148">
        <f t="shared" ref="BG189:BG201" si="32">IF(N189="zákl. prenesená",J189,0)</f>
        <v>0</v>
      </c>
      <c r="BH189" s="148">
        <f t="shared" ref="BH189:BH201" si="33">IF(N189="zníž. prenesená",J189,0)</f>
        <v>0</v>
      </c>
      <c r="BI189" s="148">
        <f t="shared" ref="BI189:BI201" si="34">IF(N189="nulová",J189,0)</f>
        <v>0</v>
      </c>
      <c r="BJ189" s="13" t="s">
        <v>82</v>
      </c>
      <c r="BK189" s="148">
        <f t="shared" ref="BK189:BK201" si="35">ROUND(I189*H189,2)</f>
        <v>0</v>
      </c>
      <c r="BL189" s="13" t="s">
        <v>201</v>
      </c>
      <c r="BM189" s="147" t="s">
        <v>322</v>
      </c>
    </row>
    <row r="190" spans="2:65" s="1" customFormat="1" ht="33" customHeight="1">
      <c r="B190" s="135"/>
      <c r="C190" s="136" t="s">
        <v>287</v>
      </c>
      <c r="D190" s="136" t="s">
        <v>197</v>
      </c>
      <c r="E190" s="137" t="s">
        <v>323</v>
      </c>
      <c r="F190" s="138" t="s">
        <v>324</v>
      </c>
      <c r="G190" s="139" t="s">
        <v>200</v>
      </c>
      <c r="H190" s="140">
        <v>30.456</v>
      </c>
      <c r="I190" s="141"/>
      <c r="J190" s="141"/>
      <c r="K190" s="142"/>
      <c r="L190" s="25"/>
      <c r="M190" s="143" t="s">
        <v>1</v>
      </c>
      <c r="N190" s="144" t="s">
        <v>35</v>
      </c>
      <c r="O190" s="145">
        <v>1</v>
      </c>
      <c r="P190" s="145">
        <f t="shared" si="27"/>
        <v>30.456</v>
      </c>
      <c r="Q190" s="145">
        <v>0.92889999999999995</v>
      </c>
      <c r="R190" s="145">
        <f t="shared" si="28"/>
        <v>28.290578399999998</v>
      </c>
      <c r="S190" s="145">
        <v>0</v>
      </c>
      <c r="T190" s="146">
        <f t="shared" si="29"/>
        <v>0</v>
      </c>
      <c r="AR190" s="147" t="s">
        <v>201</v>
      </c>
      <c r="AT190" s="147" t="s">
        <v>197</v>
      </c>
      <c r="AU190" s="147" t="s">
        <v>82</v>
      </c>
      <c r="AY190" s="13" t="s">
        <v>195</v>
      </c>
      <c r="BE190" s="148">
        <f t="shared" si="30"/>
        <v>0</v>
      </c>
      <c r="BF190" s="148">
        <f t="shared" si="31"/>
        <v>0</v>
      </c>
      <c r="BG190" s="148">
        <f t="shared" si="32"/>
        <v>0</v>
      </c>
      <c r="BH190" s="148">
        <f t="shared" si="33"/>
        <v>0</v>
      </c>
      <c r="BI190" s="148">
        <f t="shared" si="34"/>
        <v>0</v>
      </c>
      <c r="BJ190" s="13" t="s">
        <v>82</v>
      </c>
      <c r="BK190" s="148">
        <f t="shared" si="35"/>
        <v>0</v>
      </c>
      <c r="BL190" s="13" t="s">
        <v>201</v>
      </c>
      <c r="BM190" s="147" t="s">
        <v>325</v>
      </c>
    </row>
    <row r="191" spans="2:65" s="1" customFormat="1" ht="24.2" customHeight="1">
      <c r="B191" s="135"/>
      <c r="C191" s="136" t="s">
        <v>326</v>
      </c>
      <c r="D191" s="136" t="s">
        <v>197</v>
      </c>
      <c r="E191" s="137" t="s">
        <v>327</v>
      </c>
      <c r="F191" s="138" t="s">
        <v>328</v>
      </c>
      <c r="G191" s="139" t="s">
        <v>200</v>
      </c>
      <c r="H191" s="140">
        <v>54.534999999999997</v>
      </c>
      <c r="I191" s="141"/>
      <c r="J191" s="141"/>
      <c r="K191" s="142"/>
      <c r="L191" s="25"/>
      <c r="M191" s="143" t="s">
        <v>1</v>
      </c>
      <c r="N191" s="144" t="s">
        <v>35</v>
      </c>
      <c r="O191" s="145">
        <v>1</v>
      </c>
      <c r="P191" s="145">
        <f t="shared" si="27"/>
        <v>54.534999999999997</v>
      </c>
      <c r="Q191" s="145">
        <v>2.2281900000000001</v>
      </c>
      <c r="R191" s="145">
        <f t="shared" si="28"/>
        <v>121.51434165000001</v>
      </c>
      <c r="S191" s="145">
        <v>0</v>
      </c>
      <c r="T191" s="146">
        <f t="shared" si="29"/>
        <v>0</v>
      </c>
      <c r="AR191" s="147" t="s">
        <v>201</v>
      </c>
      <c r="AT191" s="147" t="s">
        <v>197</v>
      </c>
      <c r="AU191" s="147" t="s">
        <v>82</v>
      </c>
      <c r="AY191" s="13" t="s">
        <v>195</v>
      </c>
      <c r="BE191" s="148">
        <f t="shared" si="30"/>
        <v>0</v>
      </c>
      <c r="BF191" s="148">
        <f t="shared" si="31"/>
        <v>0</v>
      </c>
      <c r="BG191" s="148">
        <f t="shared" si="32"/>
        <v>0</v>
      </c>
      <c r="BH191" s="148">
        <f t="shared" si="33"/>
        <v>0</v>
      </c>
      <c r="BI191" s="148">
        <f t="shared" si="34"/>
        <v>0</v>
      </c>
      <c r="BJ191" s="13" t="s">
        <v>82</v>
      </c>
      <c r="BK191" s="148">
        <f t="shared" si="35"/>
        <v>0</v>
      </c>
      <c r="BL191" s="13" t="s">
        <v>201</v>
      </c>
      <c r="BM191" s="147" t="s">
        <v>329</v>
      </c>
    </row>
    <row r="192" spans="2:65" s="1" customFormat="1" ht="16.5" customHeight="1">
      <c r="B192" s="135"/>
      <c r="C192" s="136" t="s">
        <v>292</v>
      </c>
      <c r="D192" s="136" t="s">
        <v>197</v>
      </c>
      <c r="E192" s="137" t="s">
        <v>330</v>
      </c>
      <c r="F192" s="138" t="s">
        <v>331</v>
      </c>
      <c r="G192" s="139" t="s">
        <v>250</v>
      </c>
      <c r="H192" s="140">
        <v>2.181</v>
      </c>
      <c r="I192" s="141"/>
      <c r="J192" s="141"/>
      <c r="K192" s="142"/>
      <c r="L192" s="25"/>
      <c r="M192" s="143" t="s">
        <v>1</v>
      </c>
      <c r="N192" s="144" t="s">
        <v>35</v>
      </c>
      <c r="O192" s="145">
        <v>0</v>
      </c>
      <c r="P192" s="145">
        <f t="shared" si="27"/>
        <v>0</v>
      </c>
      <c r="Q192" s="145">
        <v>0</v>
      </c>
      <c r="R192" s="145">
        <f t="shared" si="28"/>
        <v>0</v>
      </c>
      <c r="S192" s="145">
        <v>0</v>
      </c>
      <c r="T192" s="146">
        <f t="shared" si="29"/>
        <v>0</v>
      </c>
      <c r="AR192" s="147" t="s">
        <v>201</v>
      </c>
      <c r="AT192" s="147" t="s">
        <v>197</v>
      </c>
      <c r="AU192" s="147" t="s">
        <v>82</v>
      </c>
      <c r="AY192" s="13" t="s">
        <v>195</v>
      </c>
      <c r="BE192" s="148">
        <f t="shared" si="30"/>
        <v>0</v>
      </c>
      <c r="BF192" s="148">
        <f t="shared" si="31"/>
        <v>0</v>
      </c>
      <c r="BG192" s="148">
        <f t="shared" si="32"/>
        <v>0</v>
      </c>
      <c r="BH192" s="148">
        <f t="shared" si="33"/>
        <v>0</v>
      </c>
      <c r="BI192" s="148">
        <f t="shared" si="34"/>
        <v>0</v>
      </c>
      <c r="BJ192" s="13" t="s">
        <v>82</v>
      </c>
      <c r="BK192" s="148">
        <f t="shared" si="35"/>
        <v>0</v>
      </c>
      <c r="BL192" s="13" t="s">
        <v>201</v>
      </c>
      <c r="BM192" s="147" t="s">
        <v>332</v>
      </c>
    </row>
    <row r="193" spans="2:65" s="1" customFormat="1" ht="24.2" customHeight="1">
      <c r="B193" s="135"/>
      <c r="C193" s="136" t="s">
        <v>333</v>
      </c>
      <c r="D193" s="136" t="s">
        <v>197</v>
      </c>
      <c r="E193" s="137" t="s">
        <v>334</v>
      </c>
      <c r="F193" s="138" t="s">
        <v>335</v>
      </c>
      <c r="G193" s="139" t="s">
        <v>336</v>
      </c>
      <c r="H193" s="140">
        <v>16</v>
      </c>
      <c r="I193" s="141"/>
      <c r="J193" s="141"/>
      <c r="K193" s="142"/>
      <c r="L193" s="25"/>
      <c r="M193" s="143" t="s">
        <v>1</v>
      </c>
      <c r="N193" s="144" t="s">
        <v>35</v>
      </c>
      <c r="O193" s="145">
        <v>1</v>
      </c>
      <c r="P193" s="145">
        <f t="shared" si="27"/>
        <v>16</v>
      </c>
      <c r="Q193" s="145">
        <v>1.1820300000000001E-2</v>
      </c>
      <c r="R193" s="145">
        <f t="shared" si="28"/>
        <v>0.18912480000000001</v>
      </c>
      <c r="S193" s="145">
        <v>0</v>
      </c>
      <c r="T193" s="146">
        <f t="shared" si="29"/>
        <v>0</v>
      </c>
      <c r="AR193" s="147" t="s">
        <v>201</v>
      </c>
      <c r="AT193" s="147" t="s">
        <v>197</v>
      </c>
      <c r="AU193" s="147" t="s">
        <v>82</v>
      </c>
      <c r="AY193" s="13" t="s">
        <v>195</v>
      </c>
      <c r="BE193" s="148">
        <f t="shared" si="30"/>
        <v>0</v>
      </c>
      <c r="BF193" s="148">
        <f t="shared" si="31"/>
        <v>0</v>
      </c>
      <c r="BG193" s="148">
        <f t="shared" si="32"/>
        <v>0</v>
      </c>
      <c r="BH193" s="148">
        <f t="shared" si="33"/>
        <v>0</v>
      </c>
      <c r="BI193" s="148">
        <f t="shared" si="34"/>
        <v>0</v>
      </c>
      <c r="BJ193" s="13" t="s">
        <v>82</v>
      </c>
      <c r="BK193" s="148">
        <f t="shared" si="35"/>
        <v>0</v>
      </c>
      <c r="BL193" s="13" t="s">
        <v>201</v>
      </c>
      <c r="BM193" s="147" t="s">
        <v>337</v>
      </c>
    </row>
    <row r="194" spans="2:65" s="1" customFormat="1" ht="24.2" customHeight="1">
      <c r="B194" s="135"/>
      <c r="C194" s="136" t="s">
        <v>295</v>
      </c>
      <c r="D194" s="136" t="s">
        <v>197</v>
      </c>
      <c r="E194" s="137" t="s">
        <v>338</v>
      </c>
      <c r="F194" s="138" t="s">
        <v>339</v>
      </c>
      <c r="G194" s="139" t="s">
        <v>336</v>
      </c>
      <c r="H194" s="140">
        <v>1</v>
      </c>
      <c r="I194" s="141"/>
      <c r="J194" s="141"/>
      <c r="K194" s="142"/>
      <c r="L194" s="25"/>
      <c r="M194" s="143" t="s">
        <v>1</v>
      </c>
      <c r="N194" s="144" t="s">
        <v>35</v>
      </c>
      <c r="O194" s="145">
        <v>1</v>
      </c>
      <c r="P194" s="145">
        <f t="shared" si="27"/>
        <v>1</v>
      </c>
      <c r="Q194" s="145">
        <v>1.5268800000000001E-2</v>
      </c>
      <c r="R194" s="145">
        <f t="shared" si="28"/>
        <v>1.5268800000000001E-2</v>
      </c>
      <c r="S194" s="145">
        <v>0</v>
      </c>
      <c r="T194" s="146">
        <f t="shared" si="29"/>
        <v>0</v>
      </c>
      <c r="AR194" s="147" t="s">
        <v>201</v>
      </c>
      <c r="AT194" s="147" t="s">
        <v>197</v>
      </c>
      <c r="AU194" s="147" t="s">
        <v>82</v>
      </c>
      <c r="AY194" s="13" t="s">
        <v>195</v>
      </c>
      <c r="BE194" s="148">
        <f t="shared" si="30"/>
        <v>0</v>
      </c>
      <c r="BF194" s="148">
        <f t="shared" si="31"/>
        <v>0</v>
      </c>
      <c r="BG194" s="148">
        <f t="shared" si="32"/>
        <v>0</v>
      </c>
      <c r="BH194" s="148">
        <f t="shared" si="33"/>
        <v>0</v>
      </c>
      <c r="BI194" s="148">
        <f t="shared" si="34"/>
        <v>0</v>
      </c>
      <c r="BJ194" s="13" t="s">
        <v>82</v>
      </c>
      <c r="BK194" s="148">
        <f t="shared" si="35"/>
        <v>0</v>
      </c>
      <c r="BL194" s="13" t="s">
        <v>201</v>
      </c>
      <c r="BM194" s="147" t="s">
        <v>340</v>
      </c>
    </row>
    <row r="195" spans="2:65" s="1" customFormat="1" ht="24.2" customHeight="1">
      <c r="B195" s="135"/>
      <c r="C195" s="136" t="s">
        <v>341</v>
      </c>
      <c r="D195" s="136" t="s">
        <v>197</v>
      </c>
      <c r="E195" s="137" t="s">
        <v>342</v>
      </c>
      <c r="F195" s="138" t="s">
        <v>343</v>
      </c>
      <c r="G195" s="139" t="s">
        <v>336</v>
      </c>
      <c r="H195" s="140">
        <v>9</v>
      </c>
      <c r="I195" s="141"/>
      <c r="J195" s="141"/>
      <c r="K195" s="142"/>
      <c r="L195" s="25"/>
      <c r="M195" s="143" t="s">
        <v>1</v>
      </c>
      <c r="N195" s="144" t="s">
        <v>35</v>
      </c>
      <c r="O195" s="145">
        <v>1</v>
      </c>
      <c r="P195" s="145">
        <f t="shared" si="27"/>
        <v>9</v>
      </c>
      <c r="Q195" s="145">
        <v>1.5934469999999999E-2</v>
      </c>
      <c r="R195" s="145">
        <f t="shared" si="28"/>
        <v>0.14341023</v>
      </c>
      <c r="S195" s="145">
        <v>0</v>
      </c>
      <c r="T195" s="146">
        <f t="shared" si="29"/>
        <v>0</v>
      </c>
      <c r="AR195" s="147" t="s">
        <v>201</v>
      </c>
      <c r="AT195" s="147" t="s">
        <v>197</v>
      </c>
      <c r="AU195" s="147" t="s">
        <v>82</v>
      </c>
      <c r="AY195" s="13" t="s">
        <v>195</v>
      </c>
      <c r="BE195" s="148">
        <f t="shared" si="30"/>
        <v>0</v>
      </c>
      <c r="BF195" s="148">
        <f t="shared" si="31"/>
        <v>0</v>
      </c>
      <c r="BG195" s="148">
        <f t="shared" si="32"/>
        <v>0</v>
      </c>
      <c r="BH195" s="148">
        <f t="shared" si="33"/>
        <v>0</v>
      </c>
      <c r="BI195" s="148">
        <f t="shared" si="34"/>
        <v>0</v>
      </c>
      <c r="BJ195" s="13" t="s">
        <v>82</v>
      </c>
      <c r="BK195" s="148">
        <f t="shared" si="35"/>
        <v>0</v>
      </c>
      <c r="BL195" s="13" t="s">
        <v>201</v>
      </c>
      <c r="BM195" s="147" t="s">
        <v>344</v>
      </c>
    </row>
    <row r="196" spans="2:65" s="1" customFormat="1" ht="24.2" customHeight="1">
      <c r="B196" s="135"/>
      <c r="C196" s="136" t="s">
        <v>300</v>
      </c>
      <c r="D196" s="136" t="s">
        <v>197</v>
      </c>
      <c r="E196" s="137" t="s">
        <v>345</v>
      </c>
      <c r="F196" s="138" t="s">
        <v>346</v>
      </c>
      <c r="G196" s="139" t="s">
        <v>336</v>
      </c>
      <c r="H196" s="140">
        <v>30</v>
      </c>
      <c r="I196" s="141"/>
      <c r="J196" s="141"/>
      <c r="K196" s="142"/>
      <c r="L196" s="25"/>
      <c r="M196" s="143" t="s">
        <v>1</v>
      </c>
      <c r="N196" s="144" t="s">
        <v>35</v>
      </c>
      <c r="O196" s="145">
        <v>1</v>
      </c>
      <c r="P196" s="145">
        <f t="shared" si="27"/>
        <v>30</v>
      </c>
      <c r="Q196" s="145">
        <v>2.033157E-2</v>
      </c>
      <c r="R196" s="145">
        <f t="shared" si="28"/>
        <v>0.60994709999999996</v>
      </c>
      <c r="S196" s="145">
        <v>0</v>
      </c>
      <c r="T196" s="146">
        <f t="shared" si="29"/>
        <v>0</v>
      </c>
      <c r="AR196" s="147" t="s">
        <v>201</v>
      </c>
      <c r="AT196" s="147" t="s">
        <v>197</v>
      </c>
      <c r="AU196" s="147" t="s">
        <v>82</v>
      </c>
      <c r="AY196" s="13" t="s">
        <v>195</v>
      </c>
      <c r="BE196" s="148">
        <f t="shared" si="30"/>
        <v>0</v>
      </c>
      <c r="BF196" s="148">
        <f t="shared" si="31"/>
        <v>0</v>
      </c>
      <c r="BG196" s="148">
        <f t="shared" si="32"/>
        <v>0</v>
      </c>
      <c r="BH196" s="148">
        <f t="shared" si="33"/>
        <v>0</v>
      </c>
      <c r="BI196" s="148">
        <f t="shared" si="34"/>
        <v>0</v>
      </c>
      <c r="BJ196" s="13" t="s">
        <v>82</v>
      </c>
      <c r="BK196" s="148">
        <f t="shared" si="35"/>
        <v>0</v>
      </c>
      <c r="BL196" s="13" t="s">
        <v>201</v>
      </c>
      <c r="BM196" s="147" t="s">
        <v>347</v>
      </c>
    </row>
    <row r="197" spans="2:65" s="1" customFormat="1" ht="24.2" customHeight="1">
      <c r="B197" s="135"/>
      <c r="C197" s="136" t="s">
        <v>348</v>
      </c>
      <c r="D197" s="136" t="s">
        <v>197</v>
      </c>
      <c r="E197" s="137" t="s">
        <v>349</v>
      </c>
      <c r="F197" s="138" t="s">
        <v>350</v>
      </c>
      <c r="G197" s="139" t="s">
        <v>336</v>
      </c>
      <c r="H197" s="140">
        <v>8</v>
      </c>
      <c r="I197" s="141"/>
      <c r="J197" s="141"/>
      <c r="K197" s="142"/>
      <c r="L197" s="25"/>
      <c r="M197" s="143" t="s">
        <v>1</v>
      </c>
      <c r="N197" s="144" t="s">
        <v>35</v>
      </c>
      <c r="O197" s="145">
        <v>1</v>
      </c>
      <c r="P197" s="145">
        <f t="shared" si="27"/>
        <v>8</v>
      </c>
      <c r="Q197" s="145">
        <v>2.4433570000000002E-2</v>
      </c>
      <c r="R197" s="145">
        <f t="shared" si="28"/>
        <v>0.19546856000000001</v>
      </c>
      <c r="S197" s="145">
        <v>0</v>
      </c>
      <c r="T197" s="146">
        <f t="shared" si="29"/>
        <v>0</v>
      </c>
      <c r="AR197" s="147" t="s">
        <v>201</v>
      </c>
      <c r="AT197" s="147" t="s">
        <v>197</v>
      </c>
      <c r="AU197" s="147" t="s">
        <v>82</v>
      </c>
      <c r="AY197" s="13" t="s">
        <v>195</v>
      </c>
      <c r="BE197" s="148">
        <f t="shared" si="30"/>
        <v>0</v>
      </c>
      <c r="BF197" s="148">
        <f t="shared" si="31"/>
        <v>0</v>
      </c>
      <c r="BG197" s="148">
        <f t="shared" si="32"/>
        <v>0</v>
      </c>
      <c r="BH197" s="148">
        <f t="shared" si="33"/>
        <v>0</v>
      </c>
      <c r="BI197" s="148">
        <f t="shared" si="34"/>
        <v>0</v>
      </c>
      <c r="BJ197" s="13" t="s">
        <v>82</v>
      </c>
      <c r="BK197" s="148">
        <f t="shared" si="35"/>
        <v>0</v>
      </c>
      <c r="BL197" s="13" t="s">
        <v>201</v>
      </c>
      <c r="BM197" s="147" t="s">
        <v>351</v>
      </c>
    </row>
    <row r="198" spans="2:65" s="1" customFormat="1" ht="24.2" customHeight="1">
      <c r="B198" s="135"/>
      <c r="C198" s="136" t="s">
        <v>303</v>
      </c>
      <c r="D198" s="136" t="s">
        <v>197</v>
      </c>
      <c r="E198" s="137" t="s">
        <v>352</v>
      </c>
      <c r="F198" s="138" t="s">
        <v>353</v>
      </c>
      <c r="G198" s="139" t="s">
        <v>336</v>
      </c>
      <c r="H198" s="140">
        <v>2</v>
      </c>
      <c r="I198" s="141"/>
      <c r="J198" s="141"/>
      <c r="K198" s="142"/>
      <c r="L198" s="25"/>
      <c r="M198" s="143" t="s">
        <v>1</v>
      </c>
      <c r="N198" s="144" t="s">
        <v>35</v>
      </c>
      <c r="O198" s="145">
        <v>1</v>
      </c>
      <c r="P198" s="145">
        <f t="shared" si="27"/>
        <v>2</v>
      </c>
      <c r="Q198" s="145">
        <v>2.8254669999999999E-2</v>
      </c>
      <c r="R198" s="145">
        <f t="shared" si="28"/>
        <v>5.6509339999999998E-2</v>
      </c>
      <c r="S198" s="145">
        <v>0</v>
      </c>
      <c r="T198" s="146">
        <f t="shared" si="29"/>
        <v>0</v>
      </c>
      <c r="AR198" s="147" t="s">
        <v>201</v>
      </c>
      <c r="AT198" s="147" t="s">
        <v>197</v>
      </c>
      <c r="AU198" s="147" t="s">
        <v>82</v>
      </c>
      <c r="AY198" s="13" t="s">
        <v>195</v>
      </c>
      <c r="BE198" s="148">
        <f t="shared" si="30"/>
        <v>0</v>
      </c>
      <c r="BF198" s="148">
        <f t="shared" si="31"/>
        <v>0</v>
      </c>
      <c r="BG198" s="148">
        <f t="shared" si="32"/>
        <v>0</v>
      </c>
      <c r="BH198" s="148">
        <f t="shared" si="33"/>
        <v>0</v>
      </c>
      <c r="BI198" s="148">
        <f t="shared" si="34"/>
        <v>0</v>
      </c>
      <c r="BJ198" s="13" t="s">
        <v>82</v>
      </c>
      <c r="BK198" s="148">
        <f t="shared" si="35"/>
        <v>0</v>
      </c>
      <c r="BL198" s="13" t="s">
        <v>201</v>
      </c>
      <c r="BM198" s="147" t="s">
        <v>354</v>
      </c>
    </row>
    <row r="199" spans="2:65" s="1" customFormat="1" ht="33" customHeight="1">
      <c r="B199" s="135"/>
      <c r="C199" s="136" t="s">
        <v>355</v>
      </c>
      <c r="D199" s="136" t="s">
        <v>197</v>
      </c>
      <c r="E199" s="137" t="s">
        <v>356</v>
      </c>
      <c r="F199" s="138" t="s">
        <v>357</v>
      </c>
      <c r="G199" s="139" t="s">
        <v>229</v>
      </c>
      <c r="H199" s="140">
        <v>567.82799999999997</v>
      </c>
      <c r="I199" s="141"/>
      <c r="J199" s="141"/>
      <c r="K199" s="142"/>
      <c r="L199" s="25"/>
      <c r="M199" s="143" t="s">
        <v>1</v>
      </c>
      <c r="N199" s="144" t="s">
        <v>35</v>
      </c>
      <c r="O199" s="145">
        <v>1</v>
      </c>
      <c r="P199" s="145">
        <f t="shared" si="27"/>
        <v>567.82799999999997</v>
      </c>
      <c r="Q199" s="145">
        <v>0.123914</v>
      </c>
      <c r="R199" s="145">
        <f t="shared" si="28"/>
        <v>70.361838792</v>
      </c>
      <c r="S199" s="145">
        <v>0</v>
      </c>
      <c r="T199" s="146">
        <f t="shared" si="29"/>
        <v>0</v>
      </c>
      <c r="AR199" s="147" t="s">
        <v>201</v>
      </c>
      <c r="AT199" s="147" t="s">
        <v>197</v>
      </c>
      <c r="AU199" s="147" t="s">
        <v>82</v>
      </c>
      <c r="AY199" s="13" t="s">
        <v>195</v>
      </c>
      <c r="BE199" s="148">
        <f t="shared" si="30"/>
        <v>0</v>
      </c>
      <c r="BF199" s="148">
        <f t="shared" si="31"/>
        <v>0</v>
      </c>
      <c r="BG199" s="148">
        <f t="shared" si="32"/>
        <v>0</v>
      </c>
      <c r="BH199" s="148">
        <f t="shared" si="33"/>
        <v>0</v>
      </c>
      <c r="BI199" s="148">
        <f t="shared" si="34"/>
        <v>0</v>
      </c>
      <c r="BJ199" s="13" t="s">
        <v>82</v>
      </c>
      <c r="BK199" s="148">
        <f t="shared" si="35"/>
        <v>0</v>
      </c>
      <c r="BL199" s="13" t="s">
        <v>201</v>
      </c>
      <c r="BM199" s="147" t="s">
        <v>358</v>
      </c>
    </row>
    <row r="200" spans="2:65" s="1" customFormat="1" ht="24.2" customHeight="1">
      <c r="B200" s="135"/>
      <c r="C200" s="136" t="s">
        <v>307</v>
      </c>
      <c r="D200" s="136" t="s">
        <v>197</v>
      </c>
      <c r="E200" s="137" t="s">
        <v>359</v>
      </c>
      <c r="F200" s="138" t="s">
        <v>360</v>
      </c>
      <c r="G200" s="139" t="s">
        <v>229</v>
      </c>
      <c r="H200" s="140">
        <v>158.71100000000001</v>
      </c>
      <c r="I200" s="141"/>
      <c r="J200" s="141"/>
      <c r="K200" s="142"/>
      <c r="L200" s="25"/>
      <c r="M200" s="143" t="s">
        <v>1</v>
      </c>
      <c r="N200" s="144" t="s">
        <v>35</v>
      </c>
      <c r="O200" s="145">
        <v>1</v>
      </c>
      <c r="P200" s="145">
        <f t="shared" si="27"/>
        <v>158.71100000000001</v>
      </c>
      <c r="Q200" s="145">
        <v>0.10265000000000001</v>
      </c>
      <c r="R200" s="145">
        <f t="shared" si="28"/>
        <v>16.291684150000002</v>
      </c>
      <c r="S200" s="145">
        <v>0</v>
      </c>
      <c r="T200" s="146">
        <f t="shared" si="29"/>
        <v>0</v>
      </c>
      <c r="AR200" s="147" t="s">
        <v>201</v>
      </c>
      <c r="AT200" s="147" t="s">
        <v>197</v>
      </c>
      <c r="AU200" s="147" t="s">
        <v>82</v>
      </c>
      <c r="AY200" s="13" t="s">
        <v>195</v>
      </c>
      <c r="BE200" s="148">
        <f t="shared" si="30"/>
        <v>0</v>
      </c>
      <c r="BF200" s="148">
        <f t="shared" si="31"/>
        <v>0</v>
      </c>
      <c r="BG200" s="148">
        <f t="shared" si="32"/>
        <v>0</v>
      </c>
      <c r="BH200" s="148">
        <f t="shared" si="33"/>
        <v>0</v>
      </c>
      <c r="BI200" s="148">
        <f t="shared" si="34"/>
        <v>0</v>
      </c>
      <c r="BJ200" s="13" t="s">
        <v>82</v>
      </c>
      <c r="BK200" s="148">
        <f t="shared" si="35"/>
        <v>0</v>
      </c>
      <c r="BL200" s="13" t="s">
        <v>201</v>
      </c>
      <c r="BM200" s="147" t="s">
        <v>361</v>
      </c>
    </row>
    <row r="201" spans="2:65" s="1" customFormat="1" ht="24.2" customHeight="1">
      <c r="B201" s="135"/>
      <c r="C201" s="136" t="s">
        <v>362</v>
      </c>
      <c r="D201" s="136" t="s">
        <v>197</v>
      </c>
      <c r="E201" s="137" t="s">
        <v>363</v>
      </c>
      <c r="F201" s="138" t="s">
        <v>364</v>
      </c>
      <c r="G201" s="139" t="s">
        <v>229</v>
      </c>
      <c r="H201" s="140">
        <v>5.1239999999999997</v>
      </c>
      <c r="I201" s="141"/>
      <c r="J201" s="141"/>
      <c r="K201" s="142"/>
      <c r="L201" s="25"/>
      <c r="M201" s="143" t="s">
        <v>1</v>
      </c>
      <c r="N201" s="144" t="s">
        <v>35</v>
      </c>
      <c r="O201" s="145">
        <v>1</v>
      </c>
      <c r="P201" s="145">
        <f t="shared" si="27"/>
        <v>5.1239999999999997</v>
      </c>
      <c r="Q201" s="145">
        <v>0.17411799999999999</v>
      </c>
      <c r="R201" s="145">
        <f t="shared" si="28"/>
        <v>0.89218063199999986</v>
      </c>
      <c r="S201" s="145">
        <v>0</v>
      </c>
      <c r="T201" s="146">
        <f t="shared" si="29"/>
        <v>0</v>
      </c>
      <c r="AR201" s="147" t="s">
        <v>201</v>
      </c>
      <c r="AT201" s="147" t="s">
        <v>197</v>
      </c>
      <c r="AU201" s="147" t="s">
        <v>82</v>
      </c>
      <c r="AY201" s="13" t="s">
        <v>195</v>
      </c>
      <c r="BE201" s="148">
        <f t="shared" si="30"/>
        <v>0</v>
      </c>
      <c r="BF201" s="148">
        <f t="shared" si="31"/>
        <v>0</v>
      </c>
      <c r="BG201" s="148">
        <f t="shared" si="32"/>
        <v>0</v>
      </c>
      <c r="BH201" s="148">
        <f t="shared" si="33"/>
        <v>0</v>
      </c>
      <c r="BI201" s="148">
        <f t="shared" si="34"/>
        <v>0</v>
      </c>
      <c r="BJ201" s="13" t="s">
        <v>82</v>
      </c>
      <c r="BK201" s="148">
        <f t="shared" si="35"/>
        <v>0</v>
      </c>
      <c r="BL201" s="13" t="s">
        <v>201</v>
      </c>
      <c r="BM201" s="147" t="s">
        <v>365</v>
      </c>
    </row>
    <row r="202" spans="2:65" s="11" customFormat="1" ht="22.9" customHeight="1">
      <c r="B202" s="124"/>
      <c r="D202" s="125" t="s">
        <v>68</v>
      </c>
      <c r="E202" s="133" t="s">
        <v>201</v>
      </c>
      <c r="F202" s="133" t="s">
        <v>366</v>
      </c>
      <c r="J202" s="134"/>
      <c r="L202" s="124"/>
      <c r="M202" s="128"/>
      <c r="P202" s="129">
        <f>SUM(P203:P207)</f>
        <v>181.72575220999997</v>
      </c>
      <c r="R202" s="129">
        <f>SUM(R203:R207)</f>
        <v>239.32503182181</v>
      </c>
      <c r="T202" s="130">
        <f>SUM(T203:T207)</f>
        <v>0</v>
      </c>
      <c r="AR202" s="125" t="s">
        <v>76</v>
      </c>
      <c r="AT202" s="131" t="s">
        <v>68</v>
      </c>
      <c r="AU202" s="131" t="s">
        <v>76</v>
      </c>
      <c r="AY202" s="125" t="s">
        <v>195</v>
      </c>
      <c r="BK202" s="132">
        <f>SUM(BK203:BK207)</f>
        <v>0</v>
      </c>
    </row>
    <row r="203" spans="2:65" s="1" customFormat="1" ht="24.2" customHeight="1">
      <c r="B203" s="135"/>
      <c r="C203" s="136" t="s">
        <v>310</v>
      </c>
      <c r="D203" s="136" t="s">
        <v>197</v>
      </c>
      <c r="E203" s="137" t="s">
        <v>367</v>
      </c>
      <c r="F203" s="138" t="s">
        <v>368</v>
      </c>
      <c r="G203" s="139" t="s">
        <v>200</v>
      </c>
      <c r="H203" s="140">
        <v>89.548000000000002</v>
      </c>
      <c r="I203" s="141"/>
      <c r="J203" s="141"/>
      <c r="K203" s="142"/>
      <c r="L203" s="25"/>
      <c r="M203" s="143" t="s">
        <v>1</v>
      </c>
      <c r="N203" s="144" t="s">
        <v>35</v>
      </c>
      <c r="O203" s="145">
        <v>1.2609999999999999</v>
      </c>
      <c r="P203" s="145">
        <f>O203*H203</f>
        <v>112.92002799999999</v>
      </c>
      <c r="Q203" s="145">
        <v>2.4018999999999999</v>
      </c>
      <c r="R203" s="145">
        <f>Q203*H203</f>
        <v>215.08534119999999</v>
      </c>
      <c r="S203" s="145">
        <v>0</v>
      </c>
      <c r="T203" s="146">
        <f>S203*H203</f>
        <v>0</v>
      </c>
      <c r="AR203" s="147" t="s">
        <v>201</v>
      </c>
      <c r="AT203" s="147" t="s">
        <v>197</v>
      </c>
      <c r="AU203" s="147" t="s">
        <v>82</v>
      </c>
      <c r="AY203" s="13" t="s">
        <v>195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3" t="s">
        <v>82</v>
      </c>
      <c r="BK203" s="148">
        <f>ROUND(I203*H203,2)</f>
        <v>0</v>
      </c>
      <c r="BL203" s="13" t="s">
        <v>201</v>
      </c>
      <c r="BM203" s="147" t="s">
        <v>369</v>
      </c>
    </row>
    <row r="204" spans="2:65" s="1" customFormat="1" ht="24.2" customHeight="1">
      <c r="B204" s="135"/>
      <c r="C204" s="136" t="s">
        <v>370</v>
      </c>
      <c r="D204" s="136" t="s">
        <v>197</v>
      </c>
      <c r="E204" s="137" t="s">
        <v>371</v>
      </c>
      <c r="F204" s="138" t="s">
        <v>372</v>
      </c>
      <c r="G204" s="139" t="s">
        <v>250</v>
      </c>
      <c r="H204" s="140">
        <v>1.25</v>
      </c>
      <c r="I204" s="141"/>
      <c r="J204" s="141"/>
      <c r="K204" s="142"/>
      <c r="L204" s="25"/>
      <c r="M204" s="143" t="s">
        <v>1</v>
      </c>
      <c r="N204" s="144" t="s">
        <v>35</v>
      </c>
      <c r="O204" s="145">
        <v>0</v>
      </c>
      <c r="P204" s="145">
        <f>O204*H204</f>
        <v>0</v>
      </c>
      <c r="Q204" s="145">
        <v>0</v>
      </c>
      <c r="R204" s="145">
        <f>Q204*H204</f>
        <v>0</v>
      </c>
      <c r="S204" s="145">
        <v>0</v>
      </c>
      <c r="T204" s="146">
        <f>S204*H204</f>
        <v>0</v>
      </c>
      <c r="AR204" s="147" t="s">
        <v>201</v>
      </c>
      <c r="AT204" s="147" t="s">
        <v>197</v>
      </c>
      <c r="AU204" s="147" t="s">
        <v>82</v>
      </c>
      <c r="AY204" s="13" t="s">
        <v>195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3" t="s">
        <v>82</v>
      </c>
      <c r="BK204" s="148">
        <f>ROUND(I204*H204,2)</f>
        <v>0</v>
      </c>
      <c r="BL204" s="13" t="s">
        <v>201</v>
      </c>
      <c r="BM204" s="147" t="s">
        <v>373</v>
      </c>
    </row>
    <row r="205" spans="2:65" s="1" customFormat="1" ht="37.9" customHeight="1">
      <c r="B205" s="135"/>
      <c r="C205" s="136" t="s">
        <v>314</v>
      </c>
      <c r="D205" s="136" t="s">
        <v>197</v>
      </c>
      <c r="E205" s="137" t="s">
        <v>374</v>
      </c>
      <c r="F205" s="138" t="s">
        <v>375</v>
      </c>
      <c r="G205" s="139" t="s">
        <v>250</v>
      </c>
      <c r="H205" s="140">
        <v>3.35</v>
      </c>
      <c r="I205" s="141"/>
      <c r="J205" s="141"/>
      <c r="K205" s="142"/>
      <c r="L205" s="25"/>
      <c r="M205" s="143" t="s">
        <v>1</v>
      </c>
      <c r="N205" s="144" t="s">
        <v>35</v>
      </c>
      <c r="O205" s="145">
        <v>0</v>
      </c>
      <c r="P205" s="145">
        <f>O205*H205</f>
        <v>0</v>
      </c>
      <c r="Q205" s="145">
        <v>0</v>
      </c>
      <c r="R205" s="145">
        <f>Q205*H205</f>
        <v>0</v>
      </c>
      <c r="S205" s="145">
        <v>0</v>
      </c>
      <c r="T205" s="146">
        <f>S205*H205</f>
        <v>0</v>
      </c>
      <c r="AR205" s="147" t="s">
        <v>201</v>
      </c>
      <c r="AT205" s="147" t="s">
        <v>197</v>
      </c>
      <c r="AU205" s="147" t="s">
        <v>82</v>
      </c>
      <c r="AY205" s="13" t="s">
        <v>195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3" t="s">
        <v>82</v>
      </c>
      <c r="BK205" s="148">
        <f>ROUND(I205*H205,2)</f>
        <v>0</v>
      </c>
      <c r="BL205" s="13" t="s">
        <v>201</v>
      </c>
      <c r="BM205" s="147" t="s">
        <v>376</v>
      </c>
    </row>
    <row r="206" spans="2:65" s="1" customFormat="1" ht="21.75" customHeight="1">
      <c r="B206" s="135"/>
      <c r="C206" s="136" t="s">
        <v>377</v>
      </c>
      <c r="D206" s="136" t="s">
        <v>197</v>
      </c>
      <c r="E206" s="137" t="s">
        <v>378</v>
      </c>
      <c r="F206" s="138" t="s">
        <v>379</v>
      </c>
      <c r="G206" s="139" t="s">
        <v>200</v>
      </c>
      <c r="H206" s="140">
        <v>10.349</v>
      </c>
      <c r="I206" s="141"/>
      <c r="J206" s="141"/>
      <c r="K206" s="142"/>
      <c r="L206" s="25"/>
      <c r="M206" s="143" t="s">
        <v>1</v>
      </c>
      <c r="N206" s="144" t="s">
        <v>35</v>
      </c>
      <c r="O206" s="145">
        <v>2.6282899999999998</v>
      </c>
      <c r="P206" s="145">
        <f>O206*H206</f>
        <v>27.200173209999999</v>
      </c>
      <c r="Q206" s="145">
        <v>2.24055874</v>
      </c>
      <c r="R206" s="145">
        <f>Q206*H206</f>
        <v>23.18754240026</v>
      </c>
      <c r="S206" s="145">
        <v>0</v>
      </c>
      <c r="T206" s="146">
        <f>S206*H206</f>
        <v>0</v>
      </c>
      <c r="AR206" s="147" t="s">
        <v>201</v>
      </c>
      <c r="AT206" s="147" t="s">
        <v>197</v>
      </c>
      <c r="AU206" s="147" t="s">
        <v>82</v>
      </c>
      <c r="AY206" s="13" t="s">
        <v>195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3" t="s">
        <v>82</v>
      </c>
      <c r="BK206" s="148">
        <f>ROUND(I206*H206,2)</f>
        <v>0</v>
      </c>
      <c r="BL206" s="13" t="s">
        <v>201</v>
      </c>
      <c r="BM206" s="147" t="s">
        <v>380</v>
      </c>
    </row>
    <row r="207" spans="2:65" s="1" customFormat="1" ht="24.2" customHeight="1">
      <c r="B207" s="135"/>
      <c r="C207" s="136" t="s">
        <v>317</v>
      </c>
      <c r="D207" s="136" t="s">
        <v>197</v>
      </c>
      <c r="E207" s="137" t="s">
        <v>381</v>
      </c>
      <c r="F207" s="138" t="s">
        <v>382</v>
      </c>
      <c r="G207" s="139" t="s">
        <v>250</v>
      </c>
      <c r="H207" s="140">
        <v>1.0349999999999999</v>
      </c>
      <c r="I207" s="141"/>
      <c r="J207" s="141"/>
      <c r="K207" s="142"/>
      <c r="L207" s="25"/>
      <c r="M207" s="143" t="s">
        <v>1</v>
      </c>
      <c r="N207" s="144" t="s">
        <v>35</v>
      </c>
      <c r="O207" s="145">
        <v>40.198599999999999</v>
      </c>
      <c r="P207" s="145">
        <f>O207*H207</f>
        <v>41.605550999999998</v>
      </c>
      <c r="Q207" s="145">
        <v>1.0165683299999999</v>
      </c>
      <c r="R207" s="145">
        <f>Q207*H207</f>
        <v>1.0521482215499998</v>
      </c>
      <c r="S207" s="145">
        <v>0</v>
      </c>
      <c r="T207" s="146">
        <f>S207*H207</f>
        <v>0</v>
      </c>
      <c r="AR207" s="147" t="s">
        <v>201</v>
      </c>
      <c r="AT207" s="147" t="s">
        <v>197</v>
      </c>
      <c r="AU207" s="147" t="s">
        <v>82</v>
      </c>
      <c r="AY207" s="13" t="s">
        <v>195</v>
      </c>
      <c r="BE207" s="148">
        <f>IF(N207="základná",J207,0)</f>
        <v>0</v>
      </c>
      <c r="BF207" s="148">
        <f>IF(N207="znížená",J207,0)</f>
        <v>0</v>
      </c>
      <c r="BG207" s="148">
        <f>IF(N207="zákl. prenesená",J207,0)</f>
        <v>0</v>
      </c>
      <c r="BH207" s="148">
        <f>IF(N207="zníž. prenesená",J207,0)</f>
        <v>0</v>
      </c>
      <c r="BI207" s="148">
        <f>IF(N207="nulová",J207,0)</f>
        <v>0</v>
      </c>
      <c r="BJ207" s="13" t="s">
        <v>82</v>
      </c>
      <c r="BK207" s="148">
        <f>ROUND(I207*H207,2)</f>
        <v>0</v>
      </c>
      <c r="BL207" s="13" t="s">
        <v>201</v>
      </c>
      <c r="BM207" s="147" t="s">
        <v>383</v>
      </c>
    </row>
    <row r="208" spans="2:65" s="11" customFormat="1" ht="22.9" customHeight="1">
      <c r="B208" s="124"/>
      <c r="D208" s="125" t="s">
        <v>68</v>
      </c>
      <c r="E208" s="133" t="s">
        <v>211</v>
      </c>
      <c r="F208" s="133" t="s">
        <v>384</v>
      </c>
      <c r="J208" s="134"/>
      <c r="L208" s="124"/>
      <c r="M208" s="128"/>
      <c r="P208" s="129">
        <f>SUM(P209:P211)</f>
        <v>81.194978399999997</v>
      </c>
      <c r="R208" s="129">
        <f>SUM(R209:R211)</f>
        <v>809.13540000000012</v>
      </c>
      <c r="T208" s="130">
        <f>SUM(T209:T211)</f>
        <v>0</v>
      </c>
      <c r="AR208" s="125" t="s">
        <v>76</v>
      </c>
      <c r="AT208" s="131" t="s">
        <v>68</v>
      </c>
      <c r="AU208" s="131" t="s">
        <v>76</v>
      </c>
      <c r="AY208" s="125" t="s">
        <v>195</v>
      </c>
      <c r="BK208" s="132">
        <f>SUM(BK209:BK211)</f>
        <v>0</v>
      </c>
    </row>
    <row r="209" spans="2:65" s="1" customFormat="1" ht="33" customHeight="1">
      <c r="B209" s="135"/>
      <c r="C209" s="136" t="s">
        <v>385</v>
      </c>
      <c r="D209" s="136" t="s">
        <v>197</v>
      </c>
      <c r="E209" s="137" t="s">
        <v>386</v>
      </c>
      <c r="F209" s="138" t="s">
        <v>387</v>
      </c>
      <c r="G209" s="139" t="s">
        <v>229</v>
      </c>
      <c r="H209" s="140">
        <v>1172.6600000000001</v>
      </c>
      <c r="I209" s="141"/>
      <c r="J209" s="141"/>
      <c r="K209" s="142"/>
      <c r="L209" s="25"/>
      <c r="M209" s="143" t="s">
        <v>1</v>
      </c>
      <c r="N209" s="144" t="s">
        <v>35</v>
      </c>
      <c r="O209" s="145">
        <v>3.3119999999999997E-2</v>
      </c>
      <c r="P209" s="145">
        <f>O209*H209</f>
        <v>38.838499200000001</v>
      </c>
      <c r="Q209" s="145">
        <v>0.23</v>
      </c>
      <c r="R209" s="145">
        <f>Q209*H209</f>
        <v>269.71180000000004</v>
      </c>
      <c r="S209" s="145">
        <v>0</v>
      </c>
      <c r="T209" s="146">
        <f>S209*H209</f>
        <v>0</v>
      </c>
      <c r="AR209" s="147" t="s">
        <v>201</v>
      </c>
      <c r="AT209" s="147" t="s">
        <v>197</v>
      </c>
      <c r="AU209" s="147" t="s">
        <v>82</v>
      </c>
      <c r="AY209" s="13" t="s">
        <v>195</v>
      </c>
      <c r="BE209" s="148">
        <f>IF(N209="základná",J209,0)</f>
        <v>0</v>
      </c>
      <c r="BF209" s="148">
        <f>IF(N209="znížená",J209,0)</f>
        <v>0</v>
      </c>
      <c r="BG209" s="148">
        <f>IF(N209="zákl. prenesená",J209,0)</f>
        <v>0</v>
      </c>
      <c r="BH209" s="148">
        <f>IF(N209="zníž. prenesená",J209,0)</f>
        <v>0</v>
      </c>
      <c r="BI209" s="148">
        <f>IF(N209="nulová",J209,0)</f>
        <v>0</v>
      </c>
      <c r="BJ209" s="13" t="s">
        <v>82</v>
      </c>
      <c r="BK209" s="148">
        <f>ROUND(I209*H209,2)</f>
        <v>0</v>
      </c>
      <c r="BL209" s="13" t="s">
        <v>201</v>
      </c>
      <c r="BM209" s="147" t="s">
        <v>388</v>
      </c>
    </row>
    <row r="210" spans="2:65" s="1" customFormat="1" ht="33" customHeight="1">
      <c r="B210" s="135"/>
      <c r="C210" s="136" t="s">
        <v>322</v>
      </c>
      <c r="D210" s="136" t="s">
        <v>197</v>
      </c>
      <c r="E210" s="137" t="s">
        <v>389</v>
      </c>
      <c r="F210" s="138" t="s">
        <v>390</v>
      </c>
      <c r="G210" s="139" t="s">
        <v>229</v>
      </c>
      <c r="H210" s="140">
        <v>1172.6600000000001</v>
      </c>
      <c r="I210" s="141"/>
      <c r="J210" s="141"/>
      <c r="K210" s="142"/>
      <c r="L210" s="25"/>
      <c r="M210" s="143" t="s">
        <v>1</v>
      </c>
      <c r="N210" s="144" t="s">
        <v>35</v>
      </c>
      <c r="O210" s="145">
        <v>3.6119999999999999E-2</v>
      </c>
      <c r="P210" s="145">
        <f>O210*H210</f>
        <v>42.356479200000003</v>
      </c>
      <c r="Q210" s="145">
        <v>0.46</v>
      </c>
      <c r="R210" s="145">
        <f>Q210*H210</f>
        <v>539.42360000000008</v>
      </c>
      <c r="S210" s="145">
        <v>0</v>
      </c>
      <c r="T210" s="146">
        <f>S210*H210</f>
        <v>0</v>
      </c>
      <c r="AR210" s="147" t="s">
        <v>201</v>
      </c>
      <c r="AT210" s="147" t="s">
        <v>197</v>
      </c>
      <c r="AU210" s="147" t="s">
        <v>82</v>
      </c>
      <c r="AY210" s="13" t="s">
        <v>195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3" t="s">
        <v>82</v>
      </c>
      <c r="BK210" s="148">
        <f>ROUND(I210*H210,2)</f>
        <v>0</v>
      </c>
      <c r="BL210" s="13" t="s">
        <v>201</v>
      </c>
      <c r="BM210" s="147" t="s">
        <v>391</v>
      </c>
    </row>
    <row r="211" spans="2:65" s="1" customFormat="1" ht="33" customHeight="1">
      <c r="B211" s="135"/>
      <c r="C211" s="136" t="s">
        <v>392</v>
      </c>
      <c r="D211" s="136" t="s">
        <v>197</v>
      </c>
      <c r="E211" s="137" t="s">
        <v>393</v>
      </c>
      <c r="F211" s="138" t="s">
        <v>394</v>
      </c>
      <c r="G211" s="139" t="s">
        <v>229</v>
      </c>
      <c r="H211" s="140">
        <v>1172.6600000000001</v>
      </c>
      <c r="I211" s="141"/>
      <c r="J211" s="141"/>
      <c r="K211" s="142"/>
      <c r="L211" s="25"/>
      <c r="M211" s="143" t="s">
        <v>1</v>
      </c>
      <c r="N211" s="144" t="s">
        <v>35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201</v>
      </c>
      <c r="AT211" s="147" t="s">
        <v>197</v>
      </c>
      <c r="AU211" s="147" t="s">
        <v>82</v>
      </c>
      <c r="AY211" s="13" t="s">
        <v>195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3" t="s">
        <v>82</v>
      </c>
      <c r="BK211" s="148">
        <f>ROUND(I211*H211,2)</f>
        <v>0</v>
      </c>
      <c r="BL211" s="13" t="s">
        <v>201</v>
      </c>
      <c r="BM211" s="147" t="s">
        <v>395</v>
      </c>
    </row>
    <row r="212" spans="2:65" s="11" customFormat="1" ht="22.9" customHeight="1">
      <c r="B212" s="124"/>
      <c r="D212" s="125" t="s">
        <v>68</v>
      </c>
      <c r="E212" s="133" t="s">
        <v>215</v>
      </c>
      <c r="F212" s="133" t="s">
        <v>396</v>
      </c>
      <c r="J212" s="134"/>
      <c r="L212" s="124"/>
      <c r="M212" s="128"/>
      <c r="P212" s="129">
        <f>SUM(P213:P242)</f>
        <v>264.75865192000003</v>
      </c>
      <c r="R212" s="129">
        <f>SUM(R213:R242)</f>
        <v>4.9485212000000001</v>
      </c>
      <c r="T212" s="130">
        <f>SUM(T213:T242)</f>
        <v>0</v>
      </c>
      <c r="AR212" s="125" t="s">
        <v>76</v>
      </c>
      <c r="AT212" s="131" t="s">
        <v>68</v>
      </c>
      <c r="AU212" s="131" t="s">
        <v>76</v>
      </c>
      <c r="AY212" s="125" t="s">
        <v>195</v>
      </c>
      <c r="BK212" s="132">
        <f>SUM(BK213:BK242)</f>
        <v>0</v>
      </c>
    </row>
    <row r="213" spans="2:65" s="1" customFormat="1" ht="24.2" customHeight="1">
      <c r="B213" s="135"/>
      <c r="C213" s="136" t="s">
        <v>325</v>
      </c>
      <c r="D213" s="136" t="s">
        <v>197</v>
      </c>
      <c r="E213" s="137" t="s">
        <v>397</v>
      </c>
      <c r="F213" s="138" t="s">
        <v>398</v>
      </c>
      <c r="G213" s="139" t="s">
        <v>229</v>
      </c>
      <c r="H213" s="140">
        <v>868.6</v>
      </c>
      <c r="I213" s="141"/>
      <c r="J213" s="141"/>
      <c r="K213" s="142"/>
      <c r="L213" s="25"/>
      <c r="M213" s="143" t="s">
        <v>1</v>
      </c>
      <c r="N213" s="144" t="s">
        <v>35</v>
      </c>
      <c r="O213" s="145">
        <v>0</v>
      </c>
      <c r="P213" s="145">
        <f t="shared" ref="P213:P242" si="36">O213*H213</f>
        <v>0</v>
      </c>
      <c r="Q213" s="145">
        <v>0</v>
      </c>
      <c r="R213" s="145">
        <f t="shared" ref="R213:R242" si="37">Q213*H213</f>
        <v>0</v>
      </c>
      <c r="S213" s="145">
        <v>0</v>
      </c>
      <c r="T213" s="146">
        <f t="shared" ref="T213:T242" si="38">S213*H213</f>
        <v>0</v>
      </c>
      <c r="AR213" s="147" t="s">
        <v>201</v>
      </c>
      <c r="AT213" s="147" t="s">
        <v>197</v>
      </c>
      <c r="AU213" s="147" t="s">
        <v>82</v>
      </c>
      <c r="AY213" s="13" t="s">
        <v>195</v>
      </c>
      <c r="BE213" s="148">
        <f t="shared" ref="BE213:BE242" si="39">IF(N213="základná",J213,0)</f>
        <v>0</v>
      </c>
      <c r="BF213" s="148">
        <f t="shared" ref="BF213:BF242" si="40">IF(N213="znížená",J213,0)</f>
        <v>0</v>
      </c>
      <c r="BG213" s="148">
        <f t="shared" ref="BG213:BG242" si="41">IF(N213="zákl. prenesená",J213,0)</f>
        <v>0</v>
      </c>
      <c r="BH213" s="148">
        <f t="shared" ref="BH213:BH242" si="42">IF(N213="zníž. prenesená",J213,0)</f>
        <v>0</v>
      </c>
      <c r="BI213" s="148">
        <f t="shared" ref="BI213:BI242" si="43">IF(N213="nulová",J213,0)</f>
        <v>0</v>
      </c>
      <c r="BJ213" s="13" t="s">
        <v>82</v>
      </c>
      <c r="BK213" s="148">
        <f t="shared" ref="BK213:BK242" si="44">ROUND(I213*H213,2)</f>
        <v>0</v>
      </c>
      <c r="BL213" s="13" t="s">
        <v>201</v>
      </c>
      <c r="BM213" s="147" t="s">
        <v>399</v>
      </c>
    </row>
    <row r="214" spans="2:65" s="1" customFormat="1" ht="33" customHeight="1">
      <c r="B214" s="135"/>
      <c r="C214" s="136" t="s">
        <v>400</v>
      </c>
      <c r="D214" s="136" t="s">
        <v>197</v>
      </c>
      <c r="E214" s="137" t="s">
        <v>401</v>
      </c>
      <c r="F214" s="138" t="s">
        <v>402</v>
      </c>
      <c r="G214" s="139" t="s">
        <v>229</v>
      </c>
      <c r="H214" s="140">
        <v>2106.1260000000002</v>
      </c>
      <c r="I214" s="141"/>
      <c r="J214" s="141"/>
      <c r="K214" s="142"/>
      <c r="L214" s="25"/>
      <c r="M214" s="143" t="s">
        <v>1</v>
      </c>
      <c r="N214" s="144" t="s">
        <v>35</v>
      </c>
      <c r="O214" s="145">
        <v>0</v>
      </c>
      <c r="P214" s="145">
        <f t="shared" si="36"/>
        <v>0</v>
      </c>
      <c r="Q214" s="145">
        <v>0</v>
      </c>
      <c r="R214" s="145">
        <f t="shared" si="37"/>
        <v>0</v>
      </c>
      <c r="S214" s="145">
        <v>0</v>
      </c>
      <c r="T214" s="146">
        <f t="shared" si="38"/>
        <v>0</v>
      </c>
      <c r="AR214" s="147" t="s">
        <v>201</v>
      </c>
      <c r="AT214" s="147" t="s">
        <v>197</v>
      </c>
      <c r="AU214" s="147" t="s">
        <v>82</v>
      </c>
      <c r="AY214" s="13" t="s">
        <v>195</v>
      </c>
      <c r="BE214" s="148">
        <f t="shared" si="39"/>
        <v>0</v>
      </c>
      <c r="BF214" s="148">
        <f t="shared" si="40"/>
        <v>0</v>
      </c>
      <c r="BG214" s="148">
        <f t="shared" si="41"/>
        <v>0</v>
      </c>
      <c r="BH214" s="148">
        <f t="shared" si="42"/>
        <v>0</v>
      </c>
      <c r="BI214" s="148">
        <f t="shared" si="43"/>
        <v>0</v>
      </c>
      <c r="BJ214" s="13" t="s">
        <v>82</v>
      </c>
      <c r="BK214" s="148">
        <f t="shared" si="44"/>
        <v>0</v>
      </c>
      <c r="BL214" s="13" t="s">
        <v>201</v>
      </c>
      <c r="BM214" s="147" t="s">
        <v>403</v>
      </c>
    </row>
    <row r="215" spans="2:65" s="1" customFormat="1" ht="33" customHeight="1">
      <c r="B215" s="135"/>
      <c r="C215" s="136" t="s">
        <v>329</v>
      </c>
      <c r="D215" s="136" t="s">
        <v>197</v>
      </c>
      <c r="E215" s="137" t="s">
        <v>404</v>
      </c>
      <c r="F215" s="138" t="s">
        <v>405</v>
      </c>
      <c r="G215" s="139" t="s">
        <v>229</v>
      </c>
      <c r="H215" s="140">
        <v>266.39600000000002</v>
      </c>
      <c r="I215" s="141"/>
      <c r="J215" s="141"/>
      <c r="K215" s="142"/>
      <c r="L215" s="25"/>
      <c r="M215" s="143" t="s">
        <v>1</v>
      </c>
      <c r="N215" s="144" t="s">
        <v>35</v>
      </c>
      <c r="O215" s="145">
        <v>0</v>
      </c>
      <c r="P215" s="145">
        <f t="shared" si="36"/>
        <v>0</v>
      </c>
      <c r="Q215" s="145">
        <v>0</v>
      </c>
      <c r="R215" s="145">
        <f t="shared" si="37"/>
        <v>0</v>
      </c>
      <c r="S215" s="145">
        <v>0</v>
      </c>
      <c r="T215" s="146">
        <f t="shared" si="38"/>
        <v>0</v>
      </c>
      <c r="AR215" s="147" t="s">
        <v>201</v>
      </c>
      <c r="AT215" s="147" t="s">
        <v>197</v>
      </c>
      <c r="AU215" s="147" t="s">
        <v>82</v>
      </c>
      <c r="AY215" s="13" t="s">
        <v>195</v>
      </c>
      <c r="BE215" s="148">
        <f t="shared" si="39"/>
        <v>0</v>
      </c>
      <c r="BF215" s="148">
        <f t="shared" si="40"/>
        <v>0</v>
      </c>
      <c r="BG215" s="148">
        <f t="shared" si="41"/>
        <v>0</v>
      </c>
      <c r="BH215" s="148">
        <f t="shared" si="42"/>
        <v>0</v>
      </c>
      <c r="BI215" s="148">
        <f t="shared" si="43"/>
        <v>0</v>
      </c>
      <c r="BJ215" s="13" t="s">
        <v>82</v>
      </c>
      <c r="BK215" s="148">
        <f t="shared" si="44"/>
        <v>0</v>
      </c>
      <c r="BL215" s="13" t="s">
        <v>201</v>
      </c>
      <c r="BM215" s="147" t="s">
        <v>406</v>
      </c>
    </row>
    <row r="216" spans="2:65" s="1" customFormat="1" ht="24.2" customHeight="1">
      <c r="B216" s="135"/>
      <c r="C216" s="136" t="s">
        <v>407</v>
      </c>
      <c r="D216" s="136" t="s">
        <v>197</v>
      </c>
      <c r="E216" s="137" t="s">
        <v>408</v>
      </c>
      <c r="F216" s="138" t="s">
        <v>409</v>
      </c>
      <c r="G216" s="139" t="s">
        <v>229</v>
      </c>
      <c r="H216" s="140">
        <v>266.39600000000002</v>
      </c>
      <c r="I216" s="141"/>
      <c r="J216" s="141"/>
      <c r="K216" s="142"/>
      <c r="L216" s="25"/>
      <c r="M216" s="143" t="s">
        <v>1</v>
      </c>
      <c r="N216" s="144" t="s">
        <v>35</v>
      </c>
      <c r="O216" s="145">
        <v>0.31902000000000003</v>
      </c>
      <c r="P216" s="145">
        <f t="shared" si="36"/>
        <v>84.985651920000009</v>
      </c>
      <c r="Q216" s="145">
        <v>1.47E-2</v>
      </c>
      <c r="R216" s="145">
        <f t="shared" si="37"/>
        <v>3.9160212000000003</v>
      </c>
      <c r="S216" s="145">
        <v>0</v>
      </c>
      <c r="T216" s="146">
        <f t="shared" si="38"/>
        <v>0</v>
      </c>
      <c r="AR216" s="147" t="s">
        <v>201</v>
      </c>
      <c r="AT216" s="147" t="s">
        <v>197</v>
      </c>
      <c r="AU216" s="147" t="s">
        <v>82</v>
      </c>
      <c r="AY216" s="13" t="s">
        <v>195</v>
      </c>
      <c r="BE216" s="148">
        <f t="shared" si="39"/>
        <v>0</v>
      </c>
      <c r="BF216" s="148">
        <f t="shared" si="40"/>
        <v>0</v>
      </c>
      <c r="BG216" s="148">
        <f t="shared" si="41"/>
        <v>0</v>
      </c>
      <c r="BH216" s="148">
        <f t="shared" si="42"/>
        <v>0</v>
      </c>
      <c r="BI216" s="148">
        <f t="shared" si="43"/>
        <v>0</v>
      </c>
      <c r="BJ216" s="13" t="s">
        <v>82</v>
      </c>
      <c r="BK216" s="148">
        <f t="shared" si="44"/>
        <v>0</v>
      </c>
      <c r="BL216" s="13" t="s">
        <v>201</v>
      </c>
      <c r="BM216" s="147" t="s">
        <v>410</v>
      </c>
    </row>
    <row r="217" spans="2:65" s="1" customFormat="1" ht="37.9" customHeight="1">
      <c r="B217" s="135"/>
      <c r="C217" s="136" t="s">
        <v>332</v>
      </c>
      <c r="D217" s="136" t="s">
        <v>197</v>
      </c>
      <c r="E217" s="137" t="s">
        <v>411</v>
      </c>
      <c r="F217" s="138" t="s">
        <v>412</v>
      </c>
      <c r="G217" s="139" t="s">
        <v>229</v>
      </c>
      <c r="H217" s="140">
        <v>266.39600000000002</v>
      </c>
      <c r="I217" s="141"/>
      <c r="J217" s="141"/>
      <c r="K217" s="142"/>
      <c r="L217" s="25"/>
      <c r="M217" s="143" t="s">
        <v>1</v>
      </c>
      <c r="N217" s="144" t="s">
        <v>35</v>
      </c>
      <c r="O217" s="145">
        <v>0</v>
      </c>
      <c r="P217" s="145">
        <f t="shared" si="36"/>
        <v>0</v>
      </c>
      <c r="Q217" s="145">
        <v>0</v>
      </c>
      <c r="R217" s="145">
        <f t="shared" si="37"/>
        <v>0</v>
      </c>
      <c r="S217" s="145">
        <v>0</v>
      </c>
      <c r="T217" s="146">
        <f t="shared" si="38"/>
        <v>0</v>
      </c>
      <c r="AR217" s="147" t="s">
        <v>201</v>
      </c>
      <c r="AT217" s="147" t="s">
        <v>197</v>
      </c>
      <c r="AU217" s="147" t="s">
        <v>82</v>
      </c>
      <c r="AY217" s="13" t="s">
        <v>195</v>
      </c>
      <c r="BE217" s="148">
        <f t="shared" si="39"/>
        <v>0</v>
      </c>
      <c r="BF217" s="148">
        <f t="shared" si="40"/>
        <v>0</v>
      </c>
      <c r="BG217" s="148">
        <f t="shared" si="41"/>
        <v>0</v>
      </c>
      <c r="BH217" s="148">
        <f t="shared" si="42"/>
        <v>0</v>
      </c>
      <c r="BI217" s="148">
        <f t="shared" si="43"/>
        <v>0</v>
      </c>
      <c r="BJ217" s="13" t="s">
        <v>82</v>
      </c>
      <c r="BK217" s="148">
        <f t="shared" si="44"/>
        <v>0</v>
      </c>
      <c r="BL217" s="13" t="s">
        <v>201</v>
      </c>
      <c r="BM217" s="147" t="s">
        <v>413</v>
      </c>
    </row>
    <row r="218" spans="2:65" s="1" customFormat="1" ht="37.9" customHeight="1">
      <c r="B218" s="135"/>
      <c r="C218" s="136" t="s">
        <v>414</v>
      </c>
      <c r="D218" s="136" t="s">
        <v>197</v>
      </c>
      <c r="E218" s="137" t="s">
        <v>415</v>
      </c>
      <c r="F218" s="138" t="s">
        <v>416</v>
      </c>
      <c r="G218" s="139" t="s">
        <v>229</v>
      </c>
      <c r="H218" s="140">
        <v>2106.1260000000002</v>
      </c>
      <c r="I218" s="141"/>
      <c r="J218" s="141"/>
      <c r="K218" s="142"/>
      <c r="L218" s="25"/>
      <c r="M218" s="143" t="s">
        <v>1</v>
      </c>
      <c r="N218" s="144" t="s">
        <v>35</v>
      </c>
      <c r="O218" s="145">
        <v>0</v>
      </c>
      <c r="P218" s="145">
        <f t="shared" si="36"/>
        <v>0</v>
      </c>
      <c r="Q218" s="145">
        <v>0</v>
      </c>
      <c r="R218" s="145">
        <f t="shared" si="37"/>
        <v>0</v>
      </c>
      <c r="S218" s="145">
        <v>0</v>
      </c>
      <c r="T218" s="146">
        <f t="shared" si="38"/>
        <v>0</v>
      </c>
      <c r="AR218" s="147" t="s">
        <v>201</v>
      </c>
      <c r="AT218" s="147" t="s">
        <v>197</v>
      </c>
      <c r="AU218" s="147" t="s">
        <v>82</v>
      </c>
      <c r="AY218" s="13" t="s">
        <v>195</v>
      </c>
      <c r="BE218" s="148">
        <f t="shared" si="39"/>
        <v>0</v>
      </c>
      <c r="BF218" s="148">
        <f t="shared" si="40"/>
        <v>0</v>
      </c>
      <c r="BG218" s="148">
        <f t="shared" si="41"/>
        <v>0</v>
      </c>
      <c r="BH218" s="148">
        <f t="shared" si="42"/>
        <v>0</v>
      </c>
      <c r="BI218" s="148">
        <f t="shared" si="43"/>
        <v>0</v>
      </c>
      <c r="BJ218" s="13" t="s">
        <v>82</v>
      </c>
      <c r="BK218" s="148">
        <f t="shared" si="44"/>
        <v>0</v>
      </c>
      <c r="BL218" s="13" t="s">
        <v>201</v>
      </c>
      <c r="BM218" s="147" t="s">
        <v>417</v>
      </c>
    </row>
    <row r="219" spans="2:65" s="1" customFormat="1" ht="24.2" customHeight="1">
      <c r="B219" s="135"/>
      <c r="C219" s="136" t="s">
        <v>418</v>
      </c>
      <c r="D219" s="136" t="s">
        <v>197</v>
      </c>
      <c r="E219" s="137" t="s">
        <v>419</v>
      </c>
      <c r="F219" s="138" t="s">
        <v>420</v>
      </c>
      <c r="G219" s="139" t="s">
        <v>229</v>
      </c>
      <c r="H219" s="140">
        <v>1237.5260000000001</v>
      </c>
      <c r="I219" s="141"/>
      <c r="J219" s="141"/>
      <c r="K219" s="142"/>
      <c r="L219" s="25"/>
      <c r="M219" s="143" t="s">
        <v>1</v>
      </c>
      <c r="N219" s="144" t="s">
        <v>35</v>
      </c>
      <c r="O219" s="145">
        <v>0</v>
      </c>
      <c r="P219" s="145">
        <f t="shared" si="36"/>
        <v>0</v>
      </c>
      <c r="Q219" s="145">
        <v>0</v>
      </c>
      <c r="R219" s="145">
        <f t="shared" si="37"/>
        <v>0</v>
      </c>
      <c r="S219" s="145">
        <v>0</v>
      </c>
      <c r="T219" s="146">
        <f t="shared" si="38"/>
        <v>0</v>
      </c>
      <c r="AR219" s="147" t="s">
        <v>201</v>
      </c>
      <c r="AT219" s="147" t="s">
        <v>197</v>
      </c>
      <c r="AU219" s="147" t="s">
        <v>82</v>
      </c>
      <c r="AY219" s="13" t="s">
        <v>195</v>
      </c>
      <c r="BE219" s="148">
        <f t="shared" si="39"/>
        <v>0</v>
      </c>
      <c r="BF219" s="148">
        <f t="shared" si="40"/>
        <v>0</v>
      </c>
      <c r="BG219" s="148">
        <f t="shared" si="41"/>
        <v>0</v>
      </c>
      <c r="BH219" s="148">
        <f t="shared" si="42"/>
        <v>0</v>
      </c>
      <c r="BI219" s="148">
        <f t="shared" si="43"/>
        <v>0</v>
      </c>
      <c r="BJ219" s="13" t="s">
        <v>82</v>
      </c>
      <c r="BK219" s="148">
        <f t="shared" si="44"/>
        <v>0</v>
      </c>
      <c r="BL219" s="13" t="s">
        <v>201</v>
      </c>
      <c r="BM219" s="147" t="s">
        <v>421</v>
      </c>
    </row>
    <row r="220" spans="2:65" s="1" customFormat="1" ht="24.2" customHeight="1">
      <c r="B220" s="135"/>
      <c r="C220" s="136" t="s">
        <v>422</v>
      </c>
      <c r="D220" s="136" t="s">
        <v>197</v>
      </c>
      <c r="E220" s="137" t="s">
        <v>423</v>
      </c>
      <c r="F220" s="138" t="s">
        <v>424</v>
      </c>
      <c r="G220" s="139" t="s">
        <v>200</v>
      </c>
      <c r="H220" s="140">
        <v>43.156999999999996</v>
      </c>
      <c r="I220" s="141"/>
      <c r="J220" s="141"/>
      <c r="K220" s="142"/>
      <c r="L220" s="25"/>
      <c r="M220" s="143" t="s">
        <v>1</v>
      </c>
      <c r="N220" s="144" t="s">
        <v>35</v>
      </c>
      <c r="O220" s="145">
        <v>0</v>
      </c>
      <c r="P220" s="145">
        <f t="shared" si="36"/>
        <v>0</v>
      </c>
      <c r="Q220" s="145">
        <v>0</v>
      </c>
      <c r="R220" s="145">
        <f t="shared" si="37"/>
        <v>0</v>
      </c>
      <c r="S220" s="145">
        <v>0</v>
      </c>
      <c r="T220" s="146">
        <f t="shared" si="38"/>
        <v>0</v>
      </c>
      <c r="AR220" s="147" t="s">
        <v>201</v>
      </c>
      <c r="AT220" s="147" t="s">
        <v>197</v>
      </c>
      <c r="AU220" s="147" t="s">
        <v>82</v>
      </c>
      <c r="AY220" s="13" t="s">
        <v>195</v>
      </c>
      <c r="BE220" s="148">
        <f t="shared" si="39"/>
        <v>0</v>
      </c>
      <c r="BF220" s="148">
        <f t="shared" si="40"/>
        <v>0</v>
      </c>
      <c r="BG220" s="148">
        <f t="shared" si="41"/>
        <v>0</v>
      </c>
      <c r="BH220" s="148">
        <f t="shared" si="42"/>
        <v>0</v>
      </c>
      <c r="BI220" s="148">
        <f t="shared" si="43"/>
        <v>0</v>
      </c>
      <c r="BJ220" s="13" t="s">
        <v>82</v>
      </c>
      <c r="BK220" s="148">
        <f t="shared" si="44"/>
        <v>0</v>
      </c>
      <c r="BL220" s="13" t="s">
        <v>201</v>
      </c>
      <c r="BM220" s="147" t="s">
        <v>425</v>
      </c>
    </row>
    <row r="221" spans="2:65" s="1" customFormat="1" ht="24.2" customHeight="1">
      <c r="B221" s="135"/>
      <c r="C221" s="136" t="s">
        <v>426</v>
      </c>
      <c r="D221" s="136" t="s">
        <v>197</v>
      </c>
      <c r="E221" s="137" t="s">
        <v>427</v>
      </c>
      <c r="F221" s="138" t="s">
        <v>428</v>
      </c>
      <c r="G221" s="139" t="s">
        <v>200</v>
      </c>
      <c r="H221" s="140">
        <v>17.564</v>
      </c>
      <c r="I221" s="141"/>
      <c r="J221" s="141"/>
      <c r="K221" s="142"/>
      <c r="L221" s="25"/>
      <c r="M221" s="143" t="s">
        <v>1</v>
      </c>
      <c r="N221" s="144" t="s">
        <v>35</v>
      </c>
      <c r="O221" s="145">
        <v>0</v>
      </c>
      <c r="P221" s="145">
        <f t="shared" si="36"/>
        <v>0</v>
      </c>
      <c r="Q221" s="145">
        <v>0</v>
      </c>
      <c r="R221" s="145">
        <f t="shared" si="37"/>
        <v>0</v>
      </c>
      <c r="S221" s="145">
        <v>0</v>
      </c>
      <c r="T221" s="146">
        <f t="shared" si="38"/>
        <v>0</v>
      </c>
      <c r="AR221" s="147" t="s">
        <v>201</v>
      </c>
      <c r="AT221" s="147" t="s">
        <v>197</v>
      </c>
      <c r="AU221" s="147" t="s">
        <v>82</v>
      </c>
      <c r="AY221" s="13" t="s">
        <v>195</v>
      </c>
      <c r="BE221" s="148">
        <f t="shared" si="39"/>
        <v>0</v>
      </c>
      <c r="BF221" s="148">
        <f t="shared" si="40"/>
        <v>0</v>
      </c>
      <c r="BG221" s="148">
        <f t="shared" si="41"/>
        <v>0</v>
      </c>
      <c r="BH221" s="148">
        <f t="shared" si="42"/>
        <v>0</v>
      </c>
      <c r="BI221" s="148">
        <f t="shared" si="43"/>
        <v>0</v>
      </c>
      <c r="BJ221" s="13" t="s">
        <v>82</v>
      </c>
      <c r="BK221" s="148">
        <f t="shared" si="44"/>
        <v>0</v>
      </c>
      <c r="BL221" s="13" t="s">
        <v>201</v>
      </c>
      <c r="BM221" s="147" t="s">
        <v>429</v>
      </c>
    </row>
    <row r="222" spans="2:65" s="1" customFormat="1" ht="33" customHeight="1">
      <c r="B222" s="135"/>
      <c r="C222" s="136" t="s">
        <v>430</v>
      </c>
      <c r="D222" s="136" t="s">
        <v>197</v>
      </c>
      <c r="E222" s="137" t="s">
        <v>431</v>
      </c>
      <c r="F222" s="138" t="s">
        <v>432</v>
      </c>
      <c r="G222" s="139" t="s">
        <v>200</v>
      </c>
      <c r="H222" s="140">
        <v>43.156999999999996</v>
      </c>
      <c r="I222" s="141"/>
      <c r="J222" s="141"/>
      <c r="K222" s="142"/>
      <c r="L222" s="25"/>
      <c r="M222" s="143" t="s">
        <v>1</v>
      </c>
      <c r="N222" s="144" t="s">
        <v>35</v>
      </c>
      <c r="O222" s="145">
        <v>0</v>
      </c>
      <c r="P222" s="145">
        <f t="shared" si="36"/>
        <v>0</v>
      </c>
      <c r="Q222" s="145">
        <v>0</v>
      </c>
      <c r="R222" s="145">
        <f t="shared" si="37"/>
        <v>0</v>
      </c>
      <c r="S222" s="145">
        <v>0</v>
      </c>
      <c r="T222" s="146">
        <f t="shared" si="38"/>
        <v>0</v>
      </c>
      <c r="AR222" s="147" t="s">
        <v>201</v>
      </c>
      <c r="AT222" s="147" t="s">
        <v>197</v>
      </c>
      <c r="AU222" s="147" t="s">
        <v>82</v>
      </c>
      <c r="AY222" s="13" t="s">
        <v>195</v>
      </c>
      <c r="BE222" s="148">
        <f t="shared" si="39"/>
        <v>0</v>
      </c>
      <c r="BF222" s="148">
        <f t="shared" si="40"/>
        <v>0</v>
      </c>
      <c r="BG222" s="148">
        <f t="shared" si="41"/>
        <v>0</v>
      </c>
      <c r="BH222" s="148">
        <f t="shared" si="42"/>
        <v>0</v>
      </c>
      <c r="BI222" s="148">
        <f t="shared" si="43"/>
        <v>0</v>
      </c>
      <c r="BJ222" s="13" t="s">
        <v>82</v>
      </c>
      <c r="BK222" s="148">
        <f t="shared" si="44"/>
        <v>0</v>
      </c>
      <c r="BL222" s="13" t="s">
        <v>201</v>
      </c>
      <c r="BM222" s="147" t="s">
        <v>433</v>
      </c>
    </row>
    <row r="223" spans="2:65" s="1" customFormat="1" ht="33" customHeight="1">
      <c r="B223" s="135"/>
      <c r="C223" s="136" t="s">
        <v>434</v>
      </c>
      <c r="D223" s="136" t="s">
        <v>197</v>
      </c>
      <c r="E223" s="137" t="s">
        <v>435</v>
      </c>
      <c r="F223" s="138" t="s">
        <v>436</v>
      </c>
      <c r="G223" s="139" t="s">
        <v>200</v>
      </c>
      <c r="H223" s="140">
        <v>17.564</v>
      </c>
      <c r="I223" s="141"/>
      <c r="J223" s="141"/>
      <c r="K223" s="142"/>
      <c r="L223" s="25"/>
      <c r="M223" s="143" t="s">
        <v>1</v>
      </c>
      <c r="N223" s="144" t="s">
        <v>35</v>
      </c>
      <c r="O223" s="145">
        <v>0</v>
      </c>
      <c r="P223" s="145">
        <f t="shared" si="36"/>
        <v>0</v>
      </c>
      <c r="Q223" s="145">
        <v>0</v>
      </c>
      <c r="R223" s="145">
        <f t="shared" si="37"/>
        <v>0</v>
      </c>
      <c r="S223" s="145">
        <v>0</v>
      </c>
      <c r="T223" s="146">
        <f t="shared" si="38"/>
        <v>0</v>
      </c>
      <c r="AR223" s="147" t="s">
        <v>201</v>
      </c>
      <c r="AT223" s="147" t="s">
        <v>197</v>
      </c>
      <c r="AU223" s="147" t="s">
        <v>82</v>
      </c>
      <c r="AY223" s="13" t="s">
        <v>195</v>
      </c>
      <c r="BE223" s="148">
        <f t="shared" si="39"/>
        <v>0</v>
      </c>
      <c r="BF223" s="148">
        <f t="shared" si="40"/>
        <v>0</v>
      </c>
      <c r="BG223" s="148">
        <f t="shared" si="41"/>
        <v>0</v>
      </c>
      <c r="BH223" s="148">
        <f t="shared" si="42"/>
        <v>0</v>
      </c>
      <c r="BI223" s="148">
        <f t="shared" si="43"/>
        <v>0</v>
      </c>
      <c r="BJ223" s="13" t="s">
        <v>82</v>
      </c>
      <c r="BK223" s="148">
        <f t="shared" si="44"/>
        <v>0</v>
      </c>
      <c r="BL223" s="13" t="s">
        <v>201</v>
      </c>
      <c r="BM223" s="147" t="s">
        <v>437</v>
      </c>
    </row>
    <row r="224" spans="2:65" s="1" customFormat="1" ht="33" customHeight="1">
      <c r="B224" s="135"/>
      <c r="C224" s="136" t="s">
        <v>438</v>
      </c>
      <c r="D224" s="136" t="s">
        <v>197</v>
      </c>
      <c r="E224" s="137" t="s">
        <v>439</v>
      </c>
      <c r="F224" s="138" t="s">
        <v>440</v>
      </c>
      <c r="G224" s="139" t="s">
        <v>200</v>
      </c>
      <c r="H224" s="140">
        <v>234.53200000000001</v>
      </c>
      <c r="I224" s="141"/>
      <c r="J224" s="141"/>
      <c r="K224" s="142"/>
      <c r="L224" s="25"/>
      <c r="M224" s="143" t="s">
        <v>1</v>
      </c>
      <c r="N224" s="144" t="s">
        <v>35</v>
      </c>
      <c r="O224" s="145">
        <v>0</v>
      </c>
      <c r="P224" s="145">
        <f t="shared" si="36"/>
        <v>0</v>
      </c>
      <c r="Q224" s="145">
        <v>0</v>
      </c>
      <c r="R224" s="145">
        <f t="shared" si="37"/>
        <v>0</v>
      </c>
      <c r="S224" s="145">
        <v>0</v>
      </c>
      <c r="T224" s="146">
        <f t="shared" si="38"/>
        <v>0</v>
      </c>
      <c r="AR224" s="147" t="s">
        <v>201</v>
      </c>
      <c r="AT224" s="147" t="s">
        <v>197</v>
      </c>
      <c r="AU224" s="147" t="s">
        <v>82</v>
      </c>
      <c r="AY224" s="13" t="s">
        <v>195</v>
      </c>
      <c r="BE224" s="148">
        <f t="shared" si="39"/>
        <v>0</v>
      </c>
      <c r="BF224" s="148">
        <f t="shared" si="40"/>
        <v>0</v>
      </c>
      <c r="BG224" s="148">
        <f t="shared" si="41"/>
        <v>0</v>
      </c>
      <c r="BH224" s="148">
        <f t="shared" si="42"/>
        <v>0</v>
      </c>
      <c r="BI224" s="148">
        <f t="shared" si="43"/>
        <v>0</v>
      </c>
      <c r="BJ224" s="13" t="s">
        <v>82</v>
      </c>
      <c r="BK224" s="148">
        <f t="shared" si="44"/>
        <v>0</v>
      </c>
      <c r="BL224" s="13" t="s">
        <v>201</v>
      </c>
      <c r="BM224" s="147" t="s">
        <v>441</v>
      </c>
    </row>
    <row r="225" spans="2:65" s="1" customFormat="1" ht="24.2" customHeight="1">
      <c r="B225" s="135"/>
      <c r="C225" s="136" t="s">
        <v>442</v>
      </c>
      <c r="D225" s="136" t="s">
        <v>197</v>
      </c>
      <c r="E225" s="137" t="s">
        <v>443</v>
      </c>
      <c r="F225" s="138" t="s">
        <v>444</v>
      </c>
      <c r="G225" s="139" t="s">
        <v>200</v>
      </c>
      <c r="H225" s="140">
        <v>234.53200000000001</v>
      </c>
      <c r="I225" s="141"/>
      <c r="J225" s="141"/>
      <c r="K225" s="142"/>
      <c r="L225" s="25"/>
      <c r="M225" s="143" t="s">
        <v>1</v>
      </c>
      <c r="N225" s="144" t="s">
        <v>35</v>
      </c>
      <c r="O225" s="145">
        <v>0</v>
      </c>
      <c r="P225" s="145">
        <f t="shared" si="36"/>
        <v>0</v>
      </c>
      <c r="Q225" s="145">
        <v>0</v>
      </c>
      <c r="R225" s="145">
        <f t="shared" si="37"/>
        <v>0</v>
      </c>
      <c r="S225" s="145">
        <v>0</v>
      </c>
      <c r="T225" s="146">
        <f t="shared" si="38"/>
        <v>0</v>
      </c>
      <c r="AR225" s="147" t="s">
        <v>201</v>
      </c>
      <c r="AT225" s="147" t="s">
        <v>197</v>
      </c>
      <c r="AU225" s="147" t="s">
        <v>82</v>
      </c>
      <c r="AY225" s="13" t="s">
        <v>195</v>
      </c>
      <c r="BE225" s="148">
        <f t="shared" si="39"/>
        <v>0</v>
      </c>
      <c r="BF225" s="148">
        <f t="shared" si="40"/>
        <v>0</v>
      </c>
      <c r="BG225" s="148">
        <f t="shared" si="41"/>
        <v>0</v>
      </c>
      <c r="BH225" s="148">
        <f t="shared" si="42"/>
        <v>0</v>
      </c>
      <c r="BI225" s="148">
        <f t="shared" si="43"/>
        <v>0</v>
      </c>
      <c r="BJ225" s="13" t="s">
        <v>82</v>
      </c>
      <c r="BK225" s="148">
        <f t="shared" si="44"/>
        <v>0</v>
      </c>
      <c r="BL225" s="13" t="s">
        <v>201</v>
      </c>
      <c r="BM225" s="147" t="s">
        <v>445</v>
      </c>
    </row>
    <row r="226" spans="2:65" s="1" customFormat="1" ht="24.2" customHeight="1">
      <c r="B226" s="135"/>
      <c r="C226" s="136" t="s">
        <v>446</v>
      </c>
      <c r="D226" s="136" t="s">
        <v>197</v>
      </c>
      <c r="E226" s="137" t="s">
        <v>447</v>
      </c>
      <c r="F226" s="138" t="s">
        <v>448</v>
      </c>
      <c r="G226" s="139" t="s">
        <v>250</v>
      </c>
      <c r="H226" s="140">
        <v>3.875</v>
      </c>
      <c r="I226" s="141"/>
      <c r="J226" s="141"/>
      <c r="K226" s="142"/>
      <c r="L226" s="25"/>
      <c r="M226" s="143" t="s">
        <v>1</v>
      </c>
      <c r="N226" s="144" t="s">
        <v>35</v>
      </c>
      <c r="O226" s="145">
        <v>0</v>
      </c>
      <c r="P226" s="145">
        <f t="shared" si="36"/>
        <v>0</v>
      </c>
      <c r="Q226" s="145">
        <v>0</v>
      </c>
      <c r="R226" s="145">
        <f t="shared" si="37"/>
        <v>0</v>
      </c>
      <c r="S226" s="145">
        <v>0</v>
      </c>
      <c r="T226" s="146">
        <f t="shared" si="38"/>
        <v>0</v>
      </c>
      <c r="AR226" s="147" t="s">
        <v>201</v>
      </c>
      <c r="AT226" s="147" t="s">
        <v>197</v>
      </c>
      <c r="AU226" s="147" t="s">
        <v>82</v>
      </c>
      <c r="AY226" s="13" t="s">
        <v>195</v>
      </c>
      <c r="BE226" s="148">
        <f t="shared" si="39"/>
        <v>0</v>
      </c>
      <c r="BF226" s="148">
        <f t="shared" si="40"/>
        <v>0</v>
      </c>
      <c r="BG226" s="148">
        <f t="shared" si="41"/>
        <v>0</v>
      </c>
      <c r="BH226" s="148">
        <f t="shared" si="42"/>
        <v>0</v>
      </c>
      <c r="BI226" s="148">
        <f t="shared" si="43"/>
        <v>0</v>
      </c>
      <c r="BJ226" s="13" t="s">
        <v>82</v>
      </c>
      <c r="BK226" s="148">
        <f t="shared" si="44"/>
        <v>0</v>
      </c>
      <c r="BL226" s="13" t="s">
        <v>201</v>
      </c>
      <c r="BM226" s="147" t="s">
        <v>449</v>
      </c>
    </row>
    <row r="227" spans="2:65" s="1" customFormat="1" ht="33" customHeight="1">
      <c r="B227" s="135"/>
      <c r="C227" s="136" t="s">
        <v>450</v>
      </c>
      <c r="D227" s="136" t="s">
        <v>197</v>
      </c>
      <c r="E227" s="137" t="s">
        <v>451</v>
      </c>
      <c r="F227" s="138" t="s">
        <v>452</v>
      </c>
      <c r="G227" s="139" t="s">
        <v>250</v>
      </c>
      <c r="H227" s="140">
        <v>3.02</v>
      </c>
      <c r="I227" s="141"/>
      <c r="J227" s="141"/>
      <c r="K227" s="142"/>
      <c r="L227" s="25"/>
      <c r="M227" s="143" t="s">
        <v>1</v>
      </c>
      <c r="N227" s="144" t="s">
        <v>35</v>
      </c>
      <c r="O227" s="145">
        <v>0</v>
      </c>
      <c r="P227" s="145">
        <f t="shared" si="36"/>
        <v>0</v>
      </c>
      <c r="Q227" s="145">
        <v>0</v>
      </c>
      <c r="R227" s="145">
        <f t="shared" si="37"/>
        <v>0</v>
      </c>
      <c r="S227" s="145">
        <v>0</v>
      </c>
      <c r="T227" s="146">
        <f t="shared" si="38"/>
        <v>0</v>
      </c>
      <c r="AR227" s="147" t="s">
        <v>201</v>
      </c>
      <c r="AT227" s="147" t="s">
        <v>197</v>
      </c>
      <c r="AU227" s="147" t="s">
        <v>82</v>
      </c>
      <c r="AY227" s="13" t="s">
        <v>195</v>
      </c>
      <c r="BE227" s="148">
        <f t="shared" si="39"/>
        <v>0</v>
      </c>
      <c r="BF227" s="148">
        <f t="shared" si="40"/>
        <v>0</v>
      </c>
      <c r="BG227" s="148">
        <f t="shared" si="41"/>
        <v>0</v>
      </c>
      <c r="BH227" s="148">
        <f t="shared" si="42"/>
        <v>0</v>
      </c>
      <c r="BI227" s="148">
        <f t="shared" si="43"/>
        <v>0</v>
      </c>
      <c r="BJ227" s="13" t="s">
        <v>82</v>
      </c>
      <c r="BK227" s="148">
        <f t="shared" si="44"/>
        <v>0</v>
      </c>
      <c r="BL227" s="13" t="s">
        <v>201</v>
      </c>
      <c r="BM227" s="147" t="s">
        <v>453</v>
      </c>
    </row>
    <row r="228" spans="2:65" s="1" customFormat="1" ht="24.2" customHeight="1">
      <c r="B228" s="135"/>
      <c r="C228" s="136" t="s">
        <v>454</v>
      </c>
      <c r="D228" s="136" t="s">
        <v>197</v>
      </c>
      <c r="E228" s="137" t="s">
        <v>455</v>
      </c>
      <c r="F228" s="138" t="s">
        <v>456</v>
      </c>
      <c r="G228" s="139" t="s">
        <v>200</v>
      </c>
      <c r="H228" s="140">
        <v>76.710999999999999</v>
      </c>
      <c r="I228" s="141"/>
      <c r="J228" s="141"/>
      <c r="K228" s="142"/>
      <c r="L228" s="25"/>
      <c r="M228" s="143" t="s">
        <v>1</v>
      </c>
      <c r="N228" s="144" t="s">
        <v>35</v>
      </c>
      <c r="O228" s="145">
        <v>0</v>
      </c>
      <c r="P228" s="145">
        <f t="shared" si="36"/>
        <v>0</v>
      </c>
      <c r="Q228" s="145">
        <v>0</v>
      </c>
      <c r="R228" s="145">
        <f t="shared" si="37"/>
        <v>0</v>
      </c>
      <c r="S228" s="145">
        <v>0</v>
      </c>
      <c r="T228" s="146">
        <f t="shared" si="38"/>
        <v>0</v>
      </c>
      <c r="AR228" s="147" t="s">
        <v>201</v>
      </c>
      <c r="AT228" s="147" t="s">
        <v>197</v>
      </c>
      <c r="AU228" s="147" t="s">
        <v>82</v>
      </c>
      <c r="AY228" s="13" t="s">
        <v>195</v>
      </c>
      <c r="BE228" s="148">
        <f t="shared" si="39"/>
        <v>0</v>
      </c>
      <c r="BF228" s="148">
        <f t="shared" si="40"/>
        <v>0</v>
      </c>
      <c r="BG228" s="148">
        <f t="shared" si="41"/>
        <v>0</v>
      </c>
      <c r="BH228" s="148">
        <f t="shared" si="42"/>
        <v>0</v>
      </c>
      <c r="BI228" s="148">
        <f t="shared" si="43"/>
        <v>0</v>
      </c>
      <c r="BJ228" s="13" t="s">
        <v>82</v>
      </c>
      <c r="BK228" s="148">
        <f t="shared" si="44"/>
        <v>0</v>
      </c>
      <c r="BL228" s="13" t="s">
        <v>201</v>
      </c>
      <c r="BM228" s="147" t="s">
        <v>457</v>
      </c>
    </row>
    <row r="229" spans="2:65" s="1" customFormat="1" ht="24.2" customHeight="1">
      <c r="B229" s="135"/>
      <c r="C229" s="136" t="s">
        <v>458</v>
      </c>
      <c r="D229" s="136" t="s">
        <v>197</v>
      </c>
      <c r="E229" s="137" t="s">
        <v>459</v>
      </c>
      <c r="F229" s="138" t="s">
        <v>460</v>
      </c>
      <c r="G229" s="139" t="s">
        <v>336</v>
      </c>
      <c r="H229" s="140">
        <v>59</v>
      </c>
      <c r="I229" s="141"/>
      <c r="J229" s="141"/>
      <c r="K229" s="142"/>
      <c r="L229" s="25"/>
      <c r="M229" s="143" t="s">
        <v>1</v>
      </c>
      <c r="N229" s="144" t="s">
        <v>35</v>
      </c>
      <c r="O229" s="145">
        <v>3.0470000000000002</v>
      </c>
      <c r="P229" s="145">
        <f t="shared" si="36"/>
        <v>179.773</v>
      </c>
      <c r="Q229" s="145">
        <v>1.7500000000000002E-2</v>
      </c>
      <c r="R229" s="145">
        <f t="shared" si="37"/>
        <v>1.0325000000000002</v>
      </c>
      <c r="S229" s="145">
        <v>0</v>
      </c>
      <c r="T229" s="146">
        <f t="shared" si="38"/>
        <v>0</v>
      </c>
      <c r="AR229" s="147" t="s">
        <v>201</v>
      </c>
      <c r="AT229" s="147" t="s">
        <v>197</v>
      </c>
      <c r="AU229" s="147" t="s">
        <v>82</v>
      </c>
      <c r="AY229" s="13" t="s">
        <v>195</v>
      </c>
      <c r="BE229" s="148">
        <f t="shared" si="39"/>
        <v>0</v>
      </c>
      <c r="BF229" s="148">
        <f t="shared" si="40"/>
        <v>0</v>
      </c>
      <c r="BG229" s="148">
        <f t="shared" si="41"/>
        <v>0</v>
      </c>
      <c r="BH229" s="148">
        <f t="shared" si="42"/>
        <v>0</v>
      </c>
      <c r="BI229" s="148">
        <f t="shared" si="43"/>
        <v>0</v>
      </c>
      <c r="BJ229" s="13" t="s">
        <v>82</v>
      </c>
      <c r="BK229" s="148">
        <f t="shared" si="44"/>
        <v>0</v>
      </c>
      <c r="BL229" s="13" t="s">
        <v>201</v>
      </c>
      <c r="BM229" s="147" t="s">
        <v>461</v>
      </c>
    </row>
    <row r="230" spans="2:65" s="1" customFormat="1" ht="16.5" customHeight="1">
      <c r="B230" s="135"/>
      <c r="C230" s="149" t="s">
        <v>462</v>
      </c>
      <c r="D230" s="149" t="s">
        <v>270</v>
      </c>
      <c r="E230" s="150" t="s">
        <v>463</v>
      </c>
      <c r="F230" s="151" t="s">
        <v>464</v>
      </c>
      <c r="G230" s="152" t="s">
        <v>336</v>
      </c>
      <c r="H230" s="153">
        <v>8</v>
      </c>
      <c r="I230" s="154"/>
      <c r="J230" s="154"/>
      <c r="K230" s="155"/>
      <c r="L230" s="156"/>
      <c r="M230" s="157" t="s">
        <v>1</v>
      </c>
      <c r="N230" s="158" t="s">
        <v>35</v>
      </c>
      <c r="O230" s="145">
        <v>0</v>
      </c>
      <c r="P230" s="145">
        <f t="shared" si="36"/>
        <v>0</v>
      </c>
      <c r="Q230" s="145">
        <v>0</v>
      </c>
      <c r="R230" s="145">
        <f t="shared" si="37"/>
        <v>0</v>
      </c>
      <c r="S230" s="145">
        <v>0</v>
      </c>
      <c r="T230" s="146">
        <f t="shared" si="38"/>
        <v>0</v>
      </c>
      <c r="AR230" s="147" t="s">
        <v>222</v>
      </c>
      <c r="AT230" s="147" t="s">
        <v>270</v>
      </c>
      <c r="AU230" s="147" t="s">
        <v>82</v>
      </c>
      <c r="AY230" s="13" t="s">
        <v>195</v>
      </c>
      <c r="BE230" s="148">
        <f t="shared" si="39"/>
        <v>0</v>
      </c>
      <c r="BF230" s="148">
        <f t="shared" si="40"/>
        <v>0</v>
      </c>
      <c r="BG230" s="148">
        <f t="shared" si="41"/>
        <v>0</v>
      </c>
      <c r="BH230" s="148">
        <f t="shared" si="42"/>
        <v>0</v>
      </c>
      <c r="BI230" s="148">
        <f t="shared" si="43"/>
        <v>0</v>
      </c>
      <c r="BJ230" s="13" t="s">
        <v>82</v>
      </c>
      <c r="BK230" s="148">
        <f t="shared" si="44"/>
        <v>0</v>
      </c>
      <c r="BL230" s="13" t="s">
        <v>201</v>
      </c>
      <c r="BM230" s="147" t="s">
        <v>465</v>
      </c>
    </row>
    <row r="231" spans="2:65" s="1" customFormat="1" ht="16.5" customHeight="1">
      <c r="B231" s="135"/>
      <c r="C231" s="149" t="s">
        <v>466</v>
      </c>
      <c r="D231" s="149" t="s">
        <v>270</v>
      </c>
      <c r="E231" s="150" t="s">
        <v>467</v>
      </c>
      <c r="F231" s="151" t="s">
        <v>468</v>
      </c>
      <c r="G231" s="152" t="s">
        <v>336</v>
      </c>
      <c r="H231" s="153">
        <v>10</v>
      </c>
      <c r="I231" s="154"/>
      <c r="J231" s="154"/>
      <c r="K231" s="155"/>
      <c r="L231" s="156"/>
      <c r="M231" s="157" t="s">
        <v>1</v>
      </c>
      <c r="N231" s="158" t="s">
        <v>35</v>
      </c>
      <c r="O231" s="145">
        <v>0</v>
      </c>
      <c r="P231" s="145">
        <f t="shared" si="36"/>
        <v>0</v>
      </c>
      <c r="Q231" s="145">
        <v>0</v>
      </c>
      <c r="R231" s="145">
        <f t="shared" si="37"/>
        <v>0</v>
      </c>
      <c r="S231" s="145">
        <v>0</v>
      </c>
      <c r="T231" s="146">
        <f t="shared" si="38"/>
        <v>0</v>
      </c>
      <c r="AR231" s="147" t="s">
        <v>222</v>
      </c>
      <c r="AT231" s="147" t="s">
        <v>270</v>
      </c>
      <c r="AU231" s="147" t="s">
        <v>82</v>
      </c>
      <c r="AY231" s="13" t="s">
        <v>195</v>
      </c>
      <c r="BE231" s="148">
        <f t="shared" si="39"/>
        <v>0</v>
      </c>
      <c r="BF231" s="148">
        <f t="shared" si="40"/>
        <v>0</v>
      </c>
      <c r="BG231" s="148">
        <f t="shared" si="41"/>
        <v>0</v>
      </c>
      <c r="BH231" s="148">
        <f t="shared" si="42"/>
        <v>0</v>
      </c>
      <c r="BI231" s="148">
        <f t="shared" si="43"/>
        <v>0</v>
      </c>
      <c r="BJ231" s="13" t="s">
        <v>82</v>
      </c>
      <c r="BK231" s="148">
        <f t="shared" si="44"/>
        <v>0</v>
      </c>
      <c r="BL231" s="13" t="s">
        <v>201</v>
      </c>
      <c r="BM231" s="147" t="s">
        <v>469</v>
      </c>
    </row>
    <row r="232" spans="2:65" s="1" customFormat="1" ht="16.5" customHeight="1">
      <c r="B232" s="135"/>
      <c r="C232" s="149" t="s">
        <v>470</v>
      </c>
      <c r="D232" s="149" t="s">
        <v>270</v>
      </c>
      <c r="E232" s="150" t="s">
        <v>471</v>
      </c>
      <c r="F232" s="151" t="s">
        <v>472</v>
      </c>
      <c r="G232" s="152" t="s">
        <v>336</v>
      </c>
      <c r="H232" s="153">
        <v>7</v>
      </c>
      <c r="I232" s="154"/>
      <c r="J232" s="154"/>
      <c r="K232" s="155"/>
      <c r="L232" s="156"/>
      <c r="M232" s="157" t="s">
        <v>1</v>
      </c>
      <c r="N232" s="158" t="s">
        <v>35</v>
      </c>
      <c r="O232" s="145">
        <v>0</v>
      </c>
      <c r="P232" s="145">
        <f t="shared" si="36"/>
        <v>0</v>
      </c>
      <c r="Q232" s="145">
        <v>0</v>
      </c>
      <c r="R232" s="145">
        <f t="shared" si="37"/>
        <v>0</v>
      </c>
      <c r="S232" s="145">
        <v>0</v>
      </c>
      <c r="T232" s="146">
        <f t="shared" si="38"/>
        <v>0</v>
      </c>
      <c r="AR232" s="147" t="s">
        <v>222</v>
      </c>
      <c r="AT232" s="147" t="s">
        <v>270</v>
      </c>
      <c r="AU232" s="147" t="s">
        <v>82</v>
      </c>
      <c r="AY232" s="13" t="s">
        <v>195</v>
      </c>
      <c r="BE232" s="148">
        <f t="shared" si="39"/>
        <v>0</v>
      </c>
      <c r="BF232" s="148">
        <f t="shared" si="40"/>
        <v>0</v>
      </c>
      <c r="BG232" s="148">
        <f t="shared" si="41"/>
        <v>0</v>
      </c>
      <c r="BH232" s="148">
        <f t="shared" si="42"/>
        <v>0</v>
      </c>
      <c r="BI232" s="148">
        <f t="shared" si="43"/>
        <v>0</v>
      </c>
      <c r="BJ232" s="13" t="s">
        <v>82</v>
      </c>
      <c r="BK232" s="148">
        <f t="shared" si="44"/>
        <v>0</v>
      </c>
      <c r="BL232" s="13" t="s">
        <v>201</v>
      </c>
      <c r="BM232" s="147" t="s">
        <v>473</v>
      </c>
    </row>
    <row r="233" spans="2:65" s="1" customFormat="1" ht="16.5" customHeight="1">
      <c r="B233" s="135"/>
      <c r="C233" s="149" t="s">
        <v>474</v>
      </c>
      <c r="D233" s="149" t="s">
        <v>270</v>
      </c>
      <c r="E233" s="150" t="s">
        <v>475</v>
      </c>
      <c r="F233" s="151" t="s">
        <v>476</v>
      </c>
      <c r="G233" s="152" t="s">
        <v>336</v>
      </c>
      <c r="H233" s="153">
        <v>2</v>
      </c>
      <c r="I233" s="154"/>
      <c r="J233" s="154"/>
      <c r="K233" s="155"/>
      <c r="L233" s="156"/>
      <c r="M233" s="157" t="s">
        <v>1</v>
      </c>
      <c r="N233" s="158" t="s">
        <v>35</v>
      </c>
      <c r="O233" s="145">
        <v>0</v>
      </c>
      <c r="P233" s="145">
        <f t="shared" si="36"/>
        <v>0</v>
      </c>
      <c r="Q233" s="145">
        <v>0</v>
      </c>
      <c r="R233" s="145">
        <f t="shared" si="37"/>
        <v>0</v>
      </c>
      <c r="S233" s="145">
        <v>0</v>
      </c>
      <c r="T233" s="146">
        <f t="shared" si="38"/>
        <v>0</v>
      </c>
      <c r="AR233" s="147" t="s">
        <v>222</v>
      </c>
      <c r="AT233" s="147" t="s">
        <v>270</v>
      </c>
      <c r="AU233" s="147" t="s">
        <v>82</v>
      </c>
      <c r="AY233" s="13" t="s">
        <v>195</v>
      </c>
      <c r="BE233" s="148">
        <f t="shared" si="39"/>
        <v>0</v>
      </c>
      <c r="BF233" s="148">
        <f t="shared" si="40"/>
        <v>0</v>
      </c>
      <c r="BG233" s="148">
        <f t="shared" si="41"/>
        <v>0</v>
      </c>
      <c r="BH233" s="148">
        <f t="shared" si="42"/>
        <v>0</v>
      </c>
      <c r="BI233" s="148">
        <f t="shared" si="43"/>
        <v>0</v>
      </c>
      <c r="BJ233" s="13" t="s">
        <v>82</v>
      </c>
      <c r="BK233" s="148">
        <f t="shared" si="44"/>
        <v>0</v>
      </c>
      <c r="BL233" s="13" t="s">
        <v>201</v>
      </c>
      <c r="BM233" s="147" t="s">
        <v>477</v>
      </c>
    </row>
    <row r="234" spans="2:65" s="1" customFormat="1" ht="16.5" customHeight="1">
      <c r="B234" s="135"/>
      <c r="C234" s="149" t="s">
        <v>478</v>
      </c>
      <c r="D234" s="149" t="s">
        <v>270</v>
      </c>
      <c r="E234" s="150" t="s">
        <v>479</v>
      </c>
      <c r="F234" s="151" t="s">
        <v>480</v>
      </c>
      <c r="G234" s="152" t="s">
        <v>336</v>
      </c>
      <c r="H234" s="153">
        <v>15</v>
      </c>
      <c r="I234" s="154"/>
      <c r="J234" s="154"/>
      <c r="K234" s="155"/>
      <c r="L234" s="156"/>
      <c r="M234" s="157" t="s">
        <v>1</v>
      </c>
      <c r="N234" s="158" t="s">
        <v>35</v>
      </c>
      <c r="O234" s="145">
        <v>0</v>
      </c>
      <c r="P234" s="145">
        <f t="shared" si="36"/>
        <v>0</v>
      </c>
      <c r="Q234" s="145">
        <v>0</v>
      </c>
      <c r="R234" s="145">
        <f t="shared" si="37"/>
        <v>0</v>
      </c>
      <c r="S234" s="145">
        <v>0</v>
      </c>
      <c r="T234" s="146">
        <f t="shared" si="38"/>
        <v>0</v>
      </c>
      <c r="AR234" s="147" t="s">
        <v>222</v>
      </c>
      <c r="AT234" s="147" t="s">
        <v>270</v>
      </c>
      <c r="AU234" s="147" t="s">
        <v>82</v>
      </c>
      <c r="AY234" s="13" t="s">
        <v>195</v>
      </c>
      <c r="BE234" s="148">
        <f t="shared" si="39"/>
        <v>0</v>
      </c>
      <c r="BF234" s="148">
        <f t="shared" si="40"/>
        <v>0</v>
      </c>
      <c r="BG234" s="148">
        <f t="shared" si="41"/>
        <v>0</v>
      </c>
      <c r="BH234" s="148">
        <f t="shared" si="42"/>
        <v>0</v>
      </c>
      <c r="BI234" s="148">
        <f t="shared" si="43"/>
        <v>0</v>
      </c>
      <c r="BJ234" s="13" t="s">
        <v>82</v>
      </c>
      <c r="BK234" s="148">
        <f t="shared" si="44"/>
        <v>0</v>
      </c>
      <c r="BL234" s="13" t="s">
        <v>201</v>
      </c>
      <c r="BM234" s="147" t="s">
        <v>481</v>
      </c>
    </row>
    <row r="235" spans="2:65" s="1" customFormat="1" ht="16.5" customHeight="1">
      <c r="B235" s="135"/>
      <c r="C235" s="149" t="s">
        <v>482</v>
      </c>
      <c r="D235" s="149" t="s">
        <v>270</v>
      </c>
      <c r="E235" s="150" t="s">
        <v>483</v>
      </c>
      <c r="F235" s="151" t="s">
        <v>484</v>
      </c>
      <c r="G235" s="152" t="s">
        <v>336</v>
      </c>
      <c r="H235" s="153">
        <v>6</v>
      </c>
      <c r="I235" s="154"/>
      <c r="J235" s="154"/>
      <c r="K235" s="155"/>
      <c r="L235" s="156"/>
      <c r="M235" s="157" t="s">
        <v>1</v>
      </c>
      <c r="N235" s="158" t="s">
        <v>35</v>
      </c>
      <c r="O235" s="145">
        <v>0</v>
      </c>
      <c r="P235" s="145">
        <f t="shared" si="36"/>
        <v>0</v>
      </c>
      <c r="Q235" s="145">
        <v>0</v>
      </c>
      <c r="R235" s="145">
        <f t="shared" si="37"/>
        <v>0</v>
      </c>
      <c r="S235" s="145">
        <v>0</v>
      </c>
      <c r="T235" s="146">
        <f t="shared" si="38"/>
        <v>0</v>
      </c>
      <c r="AR235" s="147" t="s">
        <v>222</v>
      </c>
      <c r="AT235" s="147" t="s">
        <v>270</v>
      </c>
      <c r="AU235" s="147" t="s">
        <v>82</v>
      </c>
      <c r="AY235" s="13" t="s">
        <v>195</v>
      </c>
      <c r="BE235" s="148">
        <f t="shared" si="39"/>
        <v>0</v>
      </c>
      <c r="BF235" s="148">
        <f t="shared" si="40"/>
        <v>0</v>
      </c>
      <c r="BG235" s="148">
        <f t="shared" si="41"/>
        <v>0</v>
      </c>
      <c r="BH235" s="148">
        <f t="shared" si="42"/>
        <v>0</v>
      </c>
      <c r="BI235" s="148">
        <f t="shared" si="43"/>
        <v>0</v>
      </c>
      <c r="BJ235" s="13" t="s">
        <v>82</v>
      </c>
      <c r="BK235" s="148">
        <f t="shared" si="44"/>
        <v>0</v>
      </c>
      <c r="BL235" s="13" t="s">
        <v>201</v>
      </c>
      <c r="BM235" s="147" t="s">
        <v>485</v>
      </c>
    </row>
    <row r="236" spans="2:65" s="1" customFormat="1" ht="16.5" customHeight="1">
      <c r="B236" s="135"/>
      <c r="C236" s="149" t="s">
        <v>486</v>
      </c>
      <c r="D236" s="149" t="s">
        <v>270</v>
      </c>
      <c r="E236" s="150" t="s">
        <v>487</v>
      </c>
      <c r="F236" s="151" t="s">
        <v>488</v>
      </c>
      <c r="G236" s="152" t="s">
        <v>336</v>
      </c>
      <c r="H236" s="153">
        <v>5</v>
      </c>
      <c r="I236" s="154"/>
      <c r="J236" s="154"/>
      <c r="K236" s="155"/>
      <c r="L236" s="156"/>
      <c r="M236" s="157" t="s">
        <v>1</v>
      </c>
      <c r="N236" s="158" t="s">
        <v>35</v>
      </c>
      <c r="O236" s="145">
        <v>0</v>
      </c>
      <c r="P236" s="145">
        <f t="shared" si="36"/>
        <v>0</v>
      </c>
      <c r="Q236" s="145">
        <v>0</v>
      </c>
      <c r="R236" s="145">
        <f t="shared" si="37"/>
        <v>0</v>
      </c>
      <c r="S236" s="145">
        <v>0</v>
      </c>
      <c r="T236" s="146">
        <f t="shared" si="38"/>
        <v>0</v>
      </c>
      <c r="AR236" s="147" t="s">
        <v>222</v>
      </c>
      <c r="AT236" s="147" t="s">
        <v>270</v>
      </c>
      <c r="AU236" s="147" t="s">
        <v>82</v>
      </c>
      <c r="AY236" s="13" t="s">
        <v>195</v>
      </c>
      <c r="BE236" s="148">
        <f t="shared" si="39"/>
        <v>0</v>
      </c>
      <c r="BF236" s="148">
        <f t="shared" si="40"/>
        <v>0</v>
      </c>
      <c r="BG236" s="148">
        <f t="shared" si="41"/>
        <v>0</v>
      </c>
      <c r="BH236" s="148">
        <f t="shared" si="42"/>
        <v>0</v>
      </c>
      <c r="BI236" s="148">
        <f t="shared" si="43"/>
        <v>0</v>
      </c>
      <c r="BJ236" s="13" t="s">
        <v>82</v>
      </c>
      <c r="BK236" s="148">
        <f t="shared" si="44"/>
        <v>0</v>
      </c>
      <c r="BL236" s="13" t="s">
        <v>201</v>
      </c>
      <c r="BM236" s="147" t="s">
        <v>489</v>
      </c>
    </row>
    <row r="237" spans="2:65" s="1" customFormat="1" ht="16.5" customHeight="1">
      <c r="B237" s="135"/>
      <c r="C237" s="149" t="s">
        <v>490</v>
      </c>
      <c r="D237" s="149" t="s">
        <v>270</v>
      </c>
      <c r="E237" s="150" t="s">
        <v>491</v>
      </c>
      <c r="F237" s="151" t="s">
        <v>492</v>
      </c>
      <c r="G237" s="152" t="s">
        <v>336</v>
      </c>
      <c r="H237" s="153">
        <v>3</v>
      </c>
      <c r="I237" s="154"/>
      <c r="J237" s="154"/>
      <c r="K237" s="155"/>
      <c r="L237" s="156"/>
      <c r="M237" s="157" t="s">
        <v>1</v>
      </c>
      <c r="N237" s="158" t="s">
        <v>35</v>
      </c>
      <c r="O237" s="145">
        <v>0</v>
      </c>
      <c r="P237" s="145">
        <f t="shared" si="36"/>
        <v>0</v>
      </c>
      <c r="Q237" s="145">
        <v>0</v>
      </c>
      <c r="R237" s="145">
        <f t="shared" si="37"/>
        <v>0</v>
      </c>
      <c r="S237" s="145">
        <v>0</v>
      </c>
      <c r="T237" s="146">
        <f t="shared" si="38"/>
        <v>0</v>
      </c>
      <c r="AR237" s="147" t="s">
        <v>222</v>
      </c>
      <c r="AT237" s="147" t="s">
        <v>270</v>
      </c>
      <c r="AU237" s="147" t="s">
        <v>82</v>
      </c>
      <c r="AY237" s="13" t="s">
        <v>195</v>
      </c>
      <c r="BE237" s="148">
        <f t="shared" si="39"/>
        <v>0</v>
      </c>
      <c r="BF237" s="148">
        <f t="shared" si="40"/>
        <v>0</v>
      </c>
      <c r="BG237" s="148">
        <f t="shared" si="41"/>
        <v>0</v>
      </c>
      <c r="BH237" s="148">
        <f t="shared" si="42"/>
        <v>0</v>
      </c>
      <c r="BI237" s="148">
        <f t="shared" si="43"/>
        <v>0</v>
      </c>
      <c r="BJ237" s="13" t="s">
        <v>82</v>
      </c>
      <c r="BK237" s="148">
        <f t="shared" si="44"/>
        <v>0</v>
      </c>
      <c r="BL237" s="13" t="s">
        <v>201</v>
      </c>
      <c r="BM237" s="147" t="s">
        <v>493</v>
      </c>
    </row>
    <row r="238" spans="2:65" s="1" customFormat="1" ht="24.2" customHeight="1">
      <c r="B238" s="135"/>
      <c r="C238" s="136" t="s">
        <v>494</v>
      </c>
      <c r="D238" s="136" t="s">
        <v>197</v>
      </c>
      <c r="E238" s="137" t="s">
        <v>495</v>
      </c>
      <c r="F238" s="138" t="s">
        <v>496</v>
      </c>
      <c r="G238" s="139" t="s">
        <v>336</v>
      </c>
      <c r="H238" s="140">
        <v>2</v>
      </c>
      <c r="I238" s="141"/>
      <c r="J238" s="141"/>
      <c r="K238" s="142"/>
      <c r="L238" s="25"/>
      <c r="M238" s="143" t="s">
        <v>1</v>
      </c>
      <c r="N238" s="144" t="s">
        <v>35</v>
      </c>
      <c r="O238" s="145">
        <v>0</v>
      </c>
      <c r="P238" s="145">
        <f t="shared" si="36"/>
        <v>0</v>
      </c>
      <c r="Q238" s="145">
        <v>0</v>
      </c>
      <c r="R238" s="145">
        <f t="shared" si="37"/>
        <v>0</v>
      </c>
      <c r="S238" s="145">
        <v>0</v>
      </c>
      <c r="T238" s="146">
        <f t="shared" si="38"/>
        <v>0</v>
      </c>
      <c r="AR238" s="147" t="s">
        <v>201</v>
      </c>
      <c r="AT238" s="147" t="s">
        <v>197</v>
      </c>
      <c r="AU238" s="147" t="s">
        <v>82</v>
      </c>
      <c r="AY238" s="13" t="s">
        <v>195</v>
      </c>
      <c r="BE238" s="148">
        <f t="shared" si="39"/>
        <v>0</v>
      </c>
      <c r="BF238" s="148">
        <f t="shared" si="40"/>
        <v>0</v>
      </c>
      <c r="BG238" s="148">
        <f t="shared" si="41"/>
        <v>0</v>
      </c>
      <c r="BH238" s="148">
        <f t="shared" si="42"/>
        <v>0</v>
      </c>
      <c r="BI238" s="148">
        <f t="shared" si="43"/>
        <v>0</v>
      </c>
      <c r="BJ238" s="13" t="s">
        <v>82</v>
      </c>
      <c r="BK238" s="148">
        <f t="shared" si="44"/>
        <v>0</v>
      </c>
      <c r="BL238" s="13" t="s">
        <v>201</v>
      </c>
      <c r="BM238" s="147" t="s">
        <v>497</v>
      </c>
    </row>
    <row r="239" spans="2:65" s="1" customFormat="1" ht="24.2" customHeight="1">
      <c r="B239" s="135"/>
      <c r="C239" s="149" t="s">
        <v>358</v>
      </c>
      <c r="D239" s="149" t="s">
        <v>270</v>
      </c>
      <c r="E239" s="150" t="s">
        <v>498</v>
      </c>
      <c r="F239" s="151" t="s">
        <v>499</v>
      </c>
      <c r="G239" s="152" t="s">
        <v>336</v>
      </c>
      <c r="H239" s="153">
        <v>1</v>
      </c>
      <c r="I239" s="154"/>
      <c r="J239" s="154"/>
      <c r="K239" s="155"/>
      <c r="L239" s="156"/>
      <c r="M239" s="157" t="s">
        <v>1</v>
      </c>
      <c r="N239" s="158" t="s">
        <v>35</v>
      </c>
      <c r="O239" s="145">
        <v>0</v>
      </c>
      <c r="P239" s="145">
        <f t="shared" si="36"/>
        <v>0</v>
      </c>
      <c r="Q239" s="145">
        <v>0</v>
      </c>
      <c r="R239" s="145">
        <f t="shared" si="37"/>
        <v>0</v>
      </c>
      <c r="S239" s="145">
        <v>0</v>
      </c>
      <c r="T239" s="146">
        <f t="shared" si="38"/>
        <v>0</v>
      </c>
      <c r="AR239" s="147" t="s">
        <v>222</v>
      </c>
      <c r="AT239" s="147" t="s">
        <v>270</v>
      </c>
      <c r="AU239" s="147" t="s">
        <v>82</v>
      </c>
      <c r="AY239" s="13" t="s">
        <v>195</v>
      </c>
      <c r="BE239" s="148">
        <f t="shared" si="39"/>
        <v>0</v>
      </c>
      <c r="BF239" s="148">
        <f t="shared" si="40"/>
        <v>0</v>
      </c>
      <c r="BG239" s="148">
        <f t="shared" si="41"/>
        <v>0</v>
      </c>
      <c r="BH239" s="148">
        <f t="shared" si="42"/>
        <v>0</v>
      </c>
      <c r="BI239" s="148">
        <f t="shared" si="43"/>
        <v>0</v>
      </c>
      <c r="BJ239" s="13" t="s">
        <v>82</v>
      </c>
      <c r="BK239" s="148">
        <f t="shared" si="44"/>
        <v>0</v>
      </c>
      <c r="BL239" s="13" t="s">
        <v>201</v>
      </c>
      <c r="BM239" s="147" t="s">
        <v>500</v>
      </c>
    </row>
    <row r="240" spans="2:65" s="1" customFormat="1" ht="24.2" customHeight="1">
      <c r="B240" s="135"/>
      <c r="C240" s="149" t="s">
        <v>501</v>
      </c>
      <c r="D240" s="149" t="s">
        <v>270</v>
      </c>
      <c r="E240" s="150" t="s">
        <v>502</v>
      </c>
      <c r="F240" s="151" t="s">
        <v>503</v>
      </c>
      <c r="G240" s="152" t="s">
        <v>336</v>
      </c>
      <c r="H240" s="153">
        <v>1</v>
      </c>
      <c r="I240" s="154"/>
      <c r="J240" s="154"/>
      <c r="K240" s="155"/>
      <c r="L240" s="156"/>
      <c r="M240" s="157" t="s">
        <v>1</v>
      </c>
      <c r="N240" s="158" t="s">
        <v>35</v>
      </c>
      <c r="O240" s="145">
        <v>0</v>
      </c>
      <c r="P240" s="145">
        <f t="shared" si="36"/>
        <v>0</v>
      </c>
      <c r="Q240" s="145">
        <v>0</v>
      </c>
      <c r="R240" s="145">
        <f t="shared" si="37"/>
        <v>0</v>
      </c>
      <c r="S240" s="145">
        <v>0</v>
      </c>
      <c r="T240" s="146">
        <f t="shared" si="38"/>
        <v>0</v>
      </c>
      <c r="AR240" s="147" t="s">
        <v>222</v>
      </c>
      <c r="AT240" s="147" t="s">
        <v>270</v>
      </c>
      <c r="AU240" s="147" t="s">
        <v>82</v>
      </c>
      <c r="AY240" s="13" t="s">
        <v>195</v>
      </c>
      <c r="BE240" s="148">
        <f t="shared" si="39"/>
        <v>0</v>
      </c>
      <c r="BF240" s="148">
        <f t="shared" si="40"/>
        <v>0</v>
      </c>
      <c r="BG240" s="148">
        <f t="shared" si="41"/>
        <v>0</v>
      </c>
      <c r="BH240" s="148">
        <f t="shared" si="42"/>
        <v>0</v>
      </c>
      <c r="BI240" s="148">
        <f t="shared" si="43"/>
        <v>0</v>
      </c>
      <c r="BJ240" s="13" t="s">
        <v>82</v>
      </c>
      <c r="BK240" s="148">
        <f t="shared" si="44"/>
        <v>0</v>
      </c>
      <c r="BL240" s="13" t="s">
        <v>201</v>
      </c>
      <c r="BM240" s="147" t="s">
        <v>504</v>
      </c>
    </row>
    <row r="241" spans="2:65" s="1" customFormat="1" ht="24.2" customHeight="1">
      <c r="B241" s="135"/>
      <c r="C241" s="136" t="s">
        <v>361</v>
      </c>
      <c r="D241" s="136" t="s">
        <v>197</v>
      </c>
      <c r="E241" s="137" t="s">
        <v>505</v>
      </c>
      <c r="F241" s="138" t="s">
        <v>506</v>
      </c>
      <c r="G241" s="139" t="s">
        <v>336</v>
      </c>
      <c r="H241" s="140">
        <v>5</v>
      </c>
      <c r="I241" s="141"/>
      <c r="J241" s="141"/>
      <c r="K241" s="142"/>
      <c r="L241" s="25"/>
      <c r="M241" s="143" t="s">
        <v>1</v>
      </c>
      <c r="N241" s="144" t="s">
        <v>35</v>
      </c>
      <c r="O241" s="145">
        <v>0</v>
      </c>
      <c r="P241" s="145">
        <f t="shared" si="36"/>
        <v>0</v>
      </c>
      <c r="Q241" s="145">
        <v>0</v>
      </c>
      <c r="R241" s="145">
        <f t="shared" si="37"/>
        <v>0</v>
      </c>
      <c r="S241" s="145">
        <v>0</v>
      </c>
      <c r="T241" s="146">
        <f t="shared" si="38"/>
        <v>0</v>
      </c>
      <c r="AR241" s="147" t="s">
        <v>201</v>
      </c>
      <c r="AT241" s="147" t="s">
        <v>197</v>
      </c>
      <c r="AU241" s="147" t="s">
        <v>82</v>
      </c>
      <c r="AY241" s="13" t="s">
        <v>195</v>
      </c>
      <c r="BE241" s="148">
        <f t="shared" si="39"/>
        <v>0</v>
      </c>
      <c r="BF241" s="148">
        <f t="shared" si="40"/>
        <v>0</v>
      </c>
      <c r="BG241" s="148">
        <f t="shared" si="41"/>
        <v>0</v>
      </c>
      <c r="BH241" s="148">
        <f t="shared" si="42"/>
        <v>0</v>
      </c>
      <c r="BI241" s="148">
        <f t="shared" si="43"/>
        <v>0</v>
      </c>
      <c r="BJ241" s="13" t="s">
        <v>82</v>
      </c>
      <c r="BK241" s="148">
        <f t="shared" si="44"/>
        <v>0</v>
      </c>
      <c r="BL241" s="13" t="s">
        <v>201</v>
      </c>
      <c r="BM241" s="147" t="s">
        <v>507</v>
      </c>
    </row>
    <row r="242" spans="2:65" s="1" customFormat="1" ht="24.2" customHeight="1">
      <c r="B242" s="135"/>
      <c r="C242" s="149" t="s">
        <v>508</v>
      </c>
      <c r="D242" s="149" t="s">
        <v>270</v>
      </c>
      <c r="E242" s="150" t="s">
        <v>509</v>
      </c>
      <c r="F242" s="151" t="s">
        <v>510</v>
      </c>
      <c r="G242" s="152" t="s">
        <v>336</v>
      </c>
      <c r="H242" s="153">
        <v>5</v>
      </c>
      <c r="I242" s="154"/>
      <c r="J242" s="154"/>
      <c r="K242" s="155"/>
      <c r="L242" s="156"/>
      <c r="M242" s="157" t="s">
        <v>1</v>
      </c>
      <c r="N242" s="158" t="s">
        <v>35</v>
      </c>
      <c r="O242" s="145">
        <v>0</v>
      </c>
      <c r="P242" s="145">
        <f t="shared" si="36"/>
        <v>0</v>
      </c>
      <c r="Q242" s="145">
        <v>0</v>
      </c>
      <c r="R242" s="145">
        <f t="shared" si="37"/>
        <v>0</v>
      </c>
      <c r="S242" s="145">
        <v>0</v>
      </c>
      <c r="T242" s="146">
        <f t="shared" si="38"/>
        <v>0</v>
      </c>
      <c r="AR242" s="147" t="s">
        <v>222</v>
      </c>
      <c r="AT242" s="147" t="s">
        <v>270</v>
      </c>
      <c r="AU242" s="147" t="s">
        <v>82</v>
      </c>
      <c r="AY242" s="13" t="s">
        <v>195</v>
      </c>
      <c r="BE242" s="148">
        <f t="shared" si="39"/>
        <v>0</v>
      </c>
      <c r="BF242" s="148">
        <f t="shared" si="40"/>
        <v>0</v>
      </c>
      <c r="BG242" s="148">
        <f t="shared" si="41"/>
        <v>0</v>
      </c>
      <c r="BH242" s="148">
        <f t="shared" si="42"/>
        <v>0</v>
      </c>
      <c r="BI242" s="148">
        <f t="shared" si="43"/>
        <v>0</v>
      </c>
      <c r="BJ242" s="13" t="s">
        <v>82</v>
      </c>
      <c r="BK242" s="148">
        <f t="shared" si="44"/>
        <v>0</v>
      </c>
      <c r="BL242" s="13" t="s">
        <v>201</v>
      </c>
      <c r="BM242" s="147" t="s">
        <v>511</v>
      </c>
    </row>
    <row r="243" spans="2:65" s="11" customFormat="1" ht="22.9" customHeight="1">
      <c r="B243" s="124"/>
      <c r="D243" s="125" t="s">
        <v>68</v>
      </c>
      <c r="E243" s="133" t="s">
        <v>226</v>
      </c>
      <c r="F243" s="133" t="s">
        <v>512</v>
      </c>
      <c r="J243" s="134"/>
      <c r="L243" s="124"/>
      <c r="M243" s="128"/>
      <c r="P243" s="129">
        <f>SUM(P244:P254)</f>
        <v>136.56532799999999</v>
      </c>
      <c r="R243" s="129">
        <f>SUM(R244:R254)</f>
        <v>1.9015447919999999</v>
      </c>
      <c r="T243" s="130">
        <f>SUM(T244:T254)</f>
        <v>0</v>
      </c>
      <c r="AR243" s="125" t="s">
        <v>76</v>
      </c>
      <c r="AT243" s="131" t="s">
        <v>68</v>
      </c>
      <c r="AU243" s="131" t="s">
        <v>76</v>
      </c>
      <c r="AY243" s="125" t="s">
        <v>195</v>
      </c>
      <c r="BK243" s="132">
        <f>SUM(BK244:BK254)</f>
        <v>0</v>
      </c>
    </row>
    <row r="244" spans="2:65" s="1" customFormat="1" ht="24.2" customHeight="1">
      <c r="B244" s="135"/>
      <c r="C244" s="136" t="s">
        <v>513</v>
      </c>
      <c r="D244" s="136" t="s">
        <v>197</v>
      </c>
      <c r="E244" s="137" t="s">
        <v>514</v>
      </c>
      <c r="F244" s="138" t="s">
        <v>515</v>
      </c>
      <c r="G244" s="139" t="s">
        <v>229</v>
      </c>
      <c r="H244" s="140">
        <v>987.6</v>
      </c>
      <c r="I244" s="141"/>
      <c r="J244" s="141"/>
      <c r="K244" s="142"/>
      <c r="L244" s="25"/>
      <c r="M244" s="143" t="s">
        <v>1</v>
      </c>
      <c r="N244" s="144" t="s">
        <v>35</v>
      </c>
      <c r="O244" s="145">
        <v>0.13827999999999999</v>
      </c>
      <c r="P244" s="145">
        <f t="shared" ref="P244:P254" si="45">O244*H244</f>
        <v>136.56532799999999</v>
      </c>
      <c r="Q244" s="145">
        <v>1.92542E-3</v>
      </c>
      <c r="R244" s="145">
        <f t="shared" ref="R244:R254" si="46">Q244*H244</f>
        <v>1.9015447919999999</v>
      </c>
      <c r="S244" s="145">
        <v>0</v>
      </c>
      <c r="T244" s="146">
        <f t="shared" ref="T244:T254" si="47">S244*H244</f>
        <v>0</v>
      </c>
      <c r="AR244" s="147" t="s">
        <v>201</v>
      </c>
      <c r="AT244" s="147" t="s">
        <v>197</v>
      </c>
      <c r="AU244" s="147" t="s">
        <v>82</v>
      </c>
      <c r="AY244" s="13" t="s">
        <v>195</v>
      </c>
      <c r="BE244" s="148">
        <f t="shared" ref="BE244:BE254" si="48">IF(N244="základná",J244,0)</f>
        <v>0</v>
      </c>
      <c r="BF244" s="148">
        <f t="shared" ref="BF244:BF254" si="49">IF(N244="znížená",J244,0)</f>
        <v>0</v>
      </c>
      <c r="BG244" s="148">
        <f t="shared" ref="BG244:BG254" si="50">IF(N244="zákl. prenesená",J244,0)</f>
        <v>0</v>
      </c>
      <c r="BH244" s="148">
        <f t="shared" ref="BH244:BH254" si="51">IF(N244="zníž. prenesená",J244,0)</f>
        <v>0</v>
      </c>
      <c r="BI244" s="148">
        <f t="shared" ref="BI244:BI254" si="52">IF(N244="nulová",J244,0)</f>
        <v>0</v>
      </c>
      <c r="BJ244" s="13" t="s">
        <v>82</v>
      </c>
      <c r="BK244" s="148">
        <f t="shared" ref="BK244:BK254" si="53">ROUND(I244*H244,2)</f>
        <v>0</v>
      </c>
      <c r="BL244" s="13" t="s">
        <v>201</v>
      </c>
      <c r="BM244" s="147" t="s">
        <v>516</v>
      </c>
    </row>
    <row r="245" spans="2:65" s="1" customFormat="1" ht="33" customHeight="1">
      <c r="B245" s="135"/>
      <c r="C245" s="136" t="s">
        <v>517</v>
      </c>
      <c r="D245" s="136" t="s">
        <v>197</v>
      </c>
      <c r="E245" s="137" t="s">
        <v>518</v>
      </c>
      <c r="F245" s="138" t="s">
        <v>519</v>
      </c>
      <c r="G245" s="139" t="s">
        <v>200</v>
      </c>
      <c r="H245" s="140">
        <v>13133.791999999999</v>
      </c>
      <c r="I245" s="141"/>
      <c r="J245" s="141"/>
      <c r="K245" s="142"/>
      <c r="L245" s="25"/>
      <c r="M245" s="143" t="s">
        <v>1</v>
      </c>
      <c r="N245" s="144" t="s">
        <v>35</v>
      </c>
      <c r="O245" s="145">
        <v>0</v>
      </c>
      <c r="P245" s="145">
        <f t="shared" si="45"/>
        <v>0</v>
      </c>
      <c r="Q245" s="145">
        <v>0</v>
      </c>
      <c r="R245" s="145">
        <f t="shared" si="46"/>
        <v>0</v>
      </c>
      <c r="S245" s="145">
        <v>0</v>
      </c>
      <c r="T245" s="146">
        <f t="shared" si="47"/>
        <v>0</v>
      </c>
      <c r="AR245" s="147" t="s">
        <v>201</v>
      </c>
      <c r="AT245" s="147" t="s">
        <v>197</v>
      </c>
      <c r="AU245" s="147" t="s">
        <v>82</v>
      </c>
      <c r="AY245" s="13" t="s">
        <v>195</v>
      </c>
      <c r="BE245" s="148">
        <f t="shared" si="48"/>
        <v>0</v>
      </c>
      <c r="BF245" s="148">
        <f t="shared" si="49"/>
        <v>0</v>
      </c>
      <c r="BG245" s="148">
        <f t="shared" si="50"/>
        <v>0</v>
      </c>
      <c r="BH245" s="148">
        <f t="shared" si="51"/>
        <v>0</v>
      </c>
      <c r="BI245" s="148">
        <f t="shared" si="52"/>
        <v>0</v>
      </c>
      <c r="BJ245" s="13" t="s">
        <v>82</v>
      </c>
      <c r="BK245" s="148">
        <f t="shared" si="53"/>
        <v>0</v>
      </c>
      <c r="BL245" s="13" t="s">
        <v>201</v>
      </c>
      <c r="BM245" s="147" t="s">
        <v>520</v>
      </c>
    </row>
    <row r="246" spans="2:65" s="1" customFormat="1" ht="33" customHeight="1">
      <c r="B246" s="135"/>
      <c r="C246" s="136" t="s">
        <v>373</v>
      </c>
      <c r="D246" s="136" t="s">
        <v>197</v>
      </c>
      <c r="E246" s="137" t="s">
        <v>521</v>
      </c>
      <c r="F246" s="138" t="s">
        <v>522</v>
      </c>
      <c r="G246" s="139" t="s">
        <v>200</v>
      </c>
      <c r="H246" s="140">
        <v>39401.375999999997</v>
      </c>
      <c r="I246" s="141"/>
      <c r="J246" s="141"/>
      <c r="K246" s="142"/>
      <c r="L246" s="25"/>
      <c r="M246" s="143" t="s">
        <v>1</v>
      </c>
      <c r="N246" s="144" t="s">
        <v>35</v>
      </c>
      <c r="O246" s="145">
        <v>0</v>
      </c>
      <c r="P246" s="145">
        <f t="shared" si="45"/>
        <v>0</v>
      </c>
      <c r="Q246" s="145">
        <v>0</v>
      </c>
      <c r="R246" s="145">
        <f t="shared" si="46"/>
        <v>0</v>
      </c>
      <c r="S246" s="145">
        <v>0</v>
      </c>
      <c r="T246" s="146">
        <f t="shared" si="47"/>
        <v>0</v>
      </c>
      <c r="AR246" s="147" t="s">
        <v>201</v>
      </c>
      <c r="AT246" s="147" t="s">
        <v>197</v>
      </c>
      <c r="AU246" s="147" t="s">
        <v>82</v>
      </c>
      <c r="AY246" s="13" t="s">
        <v>195</v>
      </c>
      <c r="BE246" s="148">
        <f t="shared" si="48"/>
        <v>0</v>
      </c>
      <c r="BF246" s="148">
        <f t="shared" si="49"/>
        <v>0</v>
      </c>
      <c r="BG246" s="148">
        <f t="shared" si="50"/>
        <v>0</v>
      </c>
      <c r="BH246" s="148">
        <f t="shared" si="51"/>
        <v>0</v>
      </c>
      <c r="BI246" s="148">
        <f t="shared" si="52"/>
        <v>0</v>
      </c>
      <c r="BJ246" s="13" t="s">
        <v>82</v>
      </c>
      <c r="BK246" s="148">
        <f t="shared" si="53"/>
        <v>0</v>
      </c>
      <c r="BL246" s="13" t="s">
        <v>201</v>
      </c>
      <c r="BM246" s="147" t="s">
        <v>523</v>
      </c>
    </row>
    <row r="247" spans="2:65" s="1" customFormat="1" ht="33" customHeight="1">
      <c r="B247" s="135"/>
      <c r="C247" s="136" t="s">
        <v>524</v>
      </c>
      <c r="D247" s="136" t="s">
        <v>197</v>
      </c>
      <c r="E247" s="137" t="s">
        <v>525</v>
      </c>
      <c r="F247" s="138" t="s">
        <v>526</v>
      </c>
      <c r="G247" s="139" t="s">
        <v>229</v>
      </c>
      <c r="H247" s="140">
        <v>13133.791999999999</v>
      </c>
      <c r="I247" s="141"/>
      <c r="J247" s="141"/>
      <c r="K247" s="142"/>
      <c r="L247" s="25"/>
      <c r="M247" s="143" t="s">
        <v>1</v>
      </c>
      <c r="N247" s="144" t="s">
        <v>35</v>
      </c>
      <c r="O247" s="145">
        <v>0</v>
      </c>
      <c r="P247" s="145">
        <f t="shared" si="45"/>
        <v>0</v>
      </c>
      <c r="Q247" s="145">
        <v>0</v>
      </c>
      <c r="R247" s="145">
        <f t="shared" si="46"/>
        <v>0</v>
      </c>
      <c r="S247" s="145">
        <v>0</v>
      </c>
      <c r="T247" s="146">
        <f t="shared" si="47"/>
        <v>0</v>
      </c>
      <c r="AR247" s="147" t="s">
        <v>201</v>
      </c>
      <c r="AT247" s="147" t="s">
        <v>197</v>
      </c>
      <c r="AU247" s="147" t="s">
        <v>82</v>
      </c>
      <c r="AY247" s="13" t="s">
        <v>195</v>
      </c>
      <c r="BE247" s="148">
        <f t="shared" si="48"/>
        <v>0</v>
      </c>
      <c r="BF247" s="148">
        <f t="shared" si="49"/>
        <v>0</v>
      </c>
      <c r="BG247" s="148">
        <f t="shared" si="50"/>
        <v>0</v>
      </c>
      <c r="BH247" s="148">
        <f t="shared" si="51"/>
        <v>0</v>
      </c>
      <c r="BI247" s="148">
        <f t="shared" si="52"/>
        <v>0</v>
      </c>
      <c r="BJ247" s="13" t="s">
        <v>82</v>
      </c>
      <c r="BK247" s="148">
        <f t="shared" si="53"/>
        <v>0</v>
      </c>
      <c r="BL247" s="13" t="s">
        <v>201</v>
      </c>
      <c r="BM247" s="147" t="s">
        <v>527</v>
      </c>
    </row>
    <row r="248" spans="2:65" s="1" customFormat="1" ht="24.2" customHeight="1">
      <c r="B248" s="135"/>
      <c r="C248" s="136" t="s">
        <v>376</v>
      </c>
      <c r="D248" s="136" t="s">
        <v>197</v>
      </c>
      <c r="E248" s="137" t="s">
        <v>528</v>
      </c>
      <c r="F248" s="138" t="s">
        <v>529</v>
      </c>
      <c r="G248" s="139" t="s">
        <v>229</v>
      </c>
      <c r="H248" s="140">
        <v>13947.248</v>
      </c>
      <c r="I248" s="141"/>
      <c r="J248" s="141"/>
      <c r="K248" s="142"/>
      <c r="L248" s="25"/>
      <c r="M248" s="143" t="s">
        <v>1</v>
      </c>
      <c r="N248" s="144" t="s">
        <v>35</v>
      </c>
      <c r="O248" s="145">
        <v>0</v>
      </c>
      <c r="P248" s="145">
        <f t="shared" si="45"/>
        <v>0</v>
      </c>
      <c r="Q248" s="145">
        <v>0</v>
      </c>
      <c r="R248" s="145">
        <f t="shared" si="46"/>
        <v>0</v>
      </c>
      <c r="S248" s="145">
        <v>0</v>
      </c>
      <c r="T248" s="146">
        <f t="shared" si="47"/>
        <v>0</v>
      </c>
      <c r="AR248" s="147" t="s">
        <v>201</v>
      </c>
      <c r="AT248" s="147" t="s">
        <v>197</v>
      </c>
      <c r="AU248" s="147" t="s">
        <v>82</v>
      </c>
      <c r="AY248" s="13" t="s">
        <v>195</v>
      </c>
      <c r="BE248" s="148">
        <f t="shared" si="48"/>
        <v>0</v>
      </c>
      <c r="BF248" s="148">
        <f t="shared" si="49"/>
        <v>0</v>
      </c>
      <c r="BG248" s="148">
        <f t="shared" si="50"/>
        <v>0</v>
      </c>
      <c r="BH248" s="148">
        <f t="shared" si="51"/>
        <v>0</v>
      </c>
      <c r="BI248" s="148">
        <f t="shared" si="52"/>
        <v>0</v>
      </c>
      <c r="BJ248" s="13" t="s">
        <v>82</v>
      </c>
      <c r="BK248" s="148">
        <f t="shared" si="53"/>
        <v>0</v>
      </c>
      <c r="BL248" s="13" t="s">
        <v>201</v>
      </c>
      <c r="BM248" s="147" t="s">
        <v>530</v>
      </c>
    </row>
    <row r="249" spans="2:65" s="1" customFormat="1" ht="37.9" customHeight="1">
      <c r="B249" s="135"/>
      <c r="C249" s="136" t="s">
        <v>531</v>
      </c>
      <c r="D249" s="136" t="s">
        <v>197</v>
      </c>
      <c r="E249" s="137" t="s">
        <v>532</v>
      </c>
      <c r="F249" s="138" t="s">
        <v>533</v>
      </c>
      <c r="G249" s="139" t="s">
        <v>229</v>
      </c>
      <c r="H249" s="140">
        <v>41841.743999999999</v>
      </c>
      <c r="I249" s="141"/>
      <c r="J249" s="141"/>
      <c r="K249" s="142"/>
      <c r="L249" s="25"/>
      <c r="M249" s="143" t="s">
        <v>1</v>
      </c>
      <c r="N249" s="144" t="s">
        <v>35</v>
      </c>
      <c r="O249" s="145">
        <v>0</v>
      </c>
      <c r="P249" s="145">
        <f t="shared" si="45"/>
        <v>0</v>
      </c>
      <c r="Q249" s="145">
        <v>0</v>
      </c>
      <c r="R249" s="145">
        <f t="shared" si="46"/>
        <v>0</v>
      </c>
      <c r="S249" s="145">
        <v>0</v>
      </c>
      <c r="T249" s="146">
        <f t="shared" si="47"/>
        <v>0</v>
      </c>
      <c r="AR249" s="147" t="s">
        <v>201</v>
      </c>
      <c r="AT249" s="147" t="s">
        <v>197</v>
      </c>
      <c r="AU249" s="147" t="s">
        <v>82</v>
      </c>
      <c r="AY249" s="13" t="s">
        <v>195</v>
      </c>
      <c r="BE249" s="148">
        <f t="shared" si="48"/>
        <v>0</v>
      </c>
      <c r="BF249" s="148">
        <f t="shared" si="49"/>
        <v>0</v>
      </c>
      <c r="BG249" s="148">
        <f t="shared" si="50"/>
        <v>0</v>
      </c>
      <c r="BH249" s="148">
        <f t="shared" si="51"/>
        <v>0</v>
      </c>
      <c r="BI249" s="148">
        <f t="shared" si="52"/>
        <v>0</v>
      </c>
      <c r="BJ249" s="13" t="s">
        <v>82</v>
      </c>
      <c r="BK249" s="148">
        <f t="shared" si="53"/>
        <v>0</v>
      </c>
      <c r="BL249" s="13" t="s">
        <v>201</v>
      </c>
      <c r="BM249" s="147" t="s">
        <v>534</v>
      </c>
    </row>
    <row r="250" spans="2:65" s="1" customFormat="1" ht="24.2" customHeight="1">
      <c r="B250" s="135"/>
      <c r="C250" s="136" t="s">
        <v>388</v>
      </c>
      <c r="D250" s="136" t="s">
        <v>197</v>
      </c>
      <c r="E250" s="137" t="s">
        <v>535</v>
      </c>
      <c r="F250" s="138" t="s">
        <v>536</v>
      </c>
      <c r="G250" s="139" t="s">
        <v>229</v>
      </c>
      <c r="H250" s="140">
        <v>13947.248</v>
      </c>
      <c r="I250" s="141"/>
      <c r="J250" s="141"/>
      <c r="K250" s="142"/>
      <c r="L250" s="25"/>
      <c r="M250" s="143" t="s">
        <v>1</v>
      </c>
      <c r="N250" s="144" t="s">
        <v>35</v>
      </c>
      <c r="O250" s="145">
        <v>0</v>
      </c>
      <c r="P250" s="145">
        <f t="shared" si="45"/>
        <v>0</v>
      </c>
      <c r="Q250" s="145">
        <v>0</v>
      </c>
      <c r="R250" s="145">
        <f t="shared" si="46"/>
        <v>0</v>
      </c>
      <c r="S250" s="145">
        <v>0</v>
      </c>
      <c r="T250" s="146">
        <f t="shared" si="47"/>
        <v>0</v>
      </c>
      <c r="AR250" s="147" t="s">
        <v>201</v>
      </c>
      <c r="AT250" s="147" t="s">
        <v>197</v>
      </c>
      <c r="AU250" s="147" t="s">
        <v>82</v>
      </c>
      <c r="AY250" s="13" t="s">
        <v>195</v>
      </c>
      <c r="BE250" s="148">
        <f t="shared" si="48"/>
        <v>0</v>
      </c>
      <c r="BF250" s="148">
        <f t="shared" si="49"/>
        <v>0</v>
      </c>
      <c r="BG250" s="148">
        <f t="shared" si="50"/>
        <v>0</v>
      </c>
      <c r="BH250" s="148">
        <f t="shared" si="51"/>
        <v>0</v>
      </c>
      <c r="BI250" s="148">
        <f t="shared" si="52"/>
        <v>0</v>
      </c>
      <c r="BJ250" s="13" t="s">
        <v>82</v>
      </c>
      <c r="BK250" s="148">
        <f t="shared" si="53"/>
        <v>0</v>
      </c>
      <c r="BL250" s="13" t="s">
        <v>201</v>
      </c>
      <c r="BM250" s="147" t="s">
        <v>537</v>
      </c>
    </row>
    <row r="251" spans="2:65" s="1" customFormat="1" ht="16.5" customHeight="1">
      <c r="B251" s="135"/>
      <c r="C251" s="136" t="s">
        <v>538</v>
      </c>
      <c r="D251" s="136" t="s">
        <v>197</v>
      </c>
      <c r="E251" s="137" t="s">
        <v>539</v>
      </c>
      <c r="F251" s="138" t="s">
        <v>540</v>
      </c>
      <c r="G251" s="139" t="s">
        <v>229</v>
      </c>
      <c r="H251" s="140">
        <v>1237.42</v>
      </c>
      <c r="I251" s="141"/>
      <c r="J251" s="141"/>
      <c r="K251" s="142"/>
      <c r="L251" s="25"/>
      <c r="M251" s="143" t="s">
        <v>1</v>
      </c>
      <c r="N251" s="144" t="s">
        <v>35</v>
      </c>
      <c r="O251" s="145">
        <v>0</v>
      </c>
      <c r="P251" s="145">
        <f t="shared" si="45"/>
        <v>0</v>
      </c>
      <c r="Q251" s="145">
        <v>0</v>
      </c>
      <c r="R251" s="145">
        <f t="shared" si="46"/>
        <v>0</v>
      </c>
      <c r="S251" s="145">
        <v>0</v>
      </c>
      <c r="T251" s="146">
        <f t="shared" si="47"/>
        <v>0</v>
      </c>
      <c r="AR251" s="147" t="s">
        <v>201</v>
      </c>
      <c r="AT251" s="147" t="s">
        <v>197</v>
      </c>
      <c r="AU251" s="147" t="s">
        <v>82</v>
      </c>
      <c r="AY251" s="13" t="s">
        <v>195</v>
      </c>
      <c r="BE251" s="148">
        <f t="shared" si="48"/>
        <v>0</v>
      </c>
      <c r="BF251" s="148">
        <f t="shared" si="49"/>
        <v>0</v>
      </c>
      <c r="BG251" s="148">
        <f t="shared" si="50"/>
        <v>0</v>
      </c>
      <c r="BH251" s="148">
        <f t="shared" si="51"/>
        <v>0</v>
      </c>
      <c r="BI251" s="148">
        <f t="shared" si="52"/>
        <v>0</v>
      </c>
      <c r="BJ251" s="13" t="s">
        <v>82</v>
      </c>
      <c r="BK251" s="148">
        <f t="shared" si="53"/>
        <v>0</v>
      </c>
      <c r="BL251" s="13" t="s">
        <v>201</v>
      </c>
      <c r="BM251" s="147" t="s">
        <v>541</v>
      </c>
    </row>
    <row r="252" spans="2:65" s="1" customFormat="1" ht="16.5" customHeight="1">
      <c r="B252" s="135"/>
      <c r="C252" s="136" t="s">
        <v>395</v>
      </c>
      <c r="D252" s="136" t="s">
        <v>197</v>
      </c>
      <c r="E252" s="137" t="s">
        <v>542</v>
      </c>
      <c r="F252" s="138" t="s">
        <v>543</v>
      </c>
      <c r="G252" s="139" t="s">
        <v>229</v>
      </c>
      <c r="H252" s="140">
        <v>946.6</v>
      </c>
      <c r="I252" s="141"/>
      <c r="J252" s="141"/>
      <c r="K252" s="142"/>
      <c r="L252" s="25"/>
      <c r="M252" s="143" t="s">
        <v>1</v>
      </c>
      <c r="N252" s="144" t="s">
        <v>35</v>
      </c>
      <c r="O252" s="145">
        <v>0</v>
      </c>
      <c r="P252" s="145">
        <f t="shared" si="45"/>
        <v>0</v>
      </c>
      <c r="Q252" s="145">
        <v>0</v>
      </c>
      <c r="R252" s="145">
        <f t="shared" si="46"/>
        <v>0</v>
      </c>
      <c r="S252" s="145">
        <v>0</v>
      </c>
      <c r="T252" s="146">
        <f t="shared" si="47"/>
        <v>0</v>
      </c>
      <c r="AR252" s="147" t="s">
        <v>201</v>
      </c>
      <c r="AT252" s="147" t="s">
        <v>197</v>
      </c>
      <c r="AU252" s="147" t="s">
        <v>82</v>
      </c>
      <c r="AY252" s="13" t="s">
        <v>195</v>
      </c>
      <c r="BE252" s="148">
        <f t="shared" si="48"/>
        <v>0</v>
      </c>
      <c r="BF252" s="148">
        <f t="shared" si="49"/>
        <v>0</v>
      </c>
      <c r="BG252" s="148">
        <f t="shared" si="50"/>
        <v>0</v>
      </c>
      <c r="BH252" s="148">
        <f t="shared" si="51"/>
        <v>0</v>
      </c>
      <c r="BI252" s="148">
        <f t="shared" si="52"/>
        <v>0</v>
      </c>
      <c r="BJ252" s="13" t="s">
        <v>82</v>
      </c>
      <c r="BK252" s="148">
        <f t="shared" si="53"/>
        <v>0</v>
      </c>
      <c r="BL252" s="13" t="s">
        <v>201</v>
      </c>
      <c r="BM252" s="147" t="s">
        <v>544</v>
      </c>
    </row>
    <row r="253" spans="2:65" s="1" customFormat="1" ht="33" customHeight="1">
      <c r="B253" s="135"/>
      <c r="C253" s="136" t="s">
        <v>545</v>
      </c>
      <c r="D253" s="136" t="s">
        <v>197</v>
      </c>
      <c r="E253" s="137" t="s">
        <v>546</v>
      </c>
      <c r="F253" s="138" t="s">
        <v>547</v>
      </c>
      <c r="G253" s="139" t="s">
        <v>336</v>
      </c>
      <c r="H253" s="140">
        <v>18</v>
      </c>
      <c r="I253" s="141"/>
      <c r="J253" s="141"/>
      <c r="K253" s="142"/>
      <c r="L253" s="25"/>
      <c r="M253" s="143" t="s">
        <v>1</v>
      </c>
      <c r="N253" s="144" t="s">
        <v>35</v>
      </c>
      <c r="O253" s="145">
        <v>0</v>
      </c>
      <c r="P253" s="145">
        <f t="shared" si="45"/>
        <v>0</v>
      </c>
      <c r="Q253" s="145">
        <v>0</v>
      </c>
      <c r="R253" s="145">
        <f t="shared" si="46"/>
        <v>0</v>
      </c>
      <c r="S253" s="145">
        <v>0</v>
      </c>
      <c r="T253" s="146">
        <f t="shared" si="47"/>
        <v>0</v>
      </c>
      <c r="AR253" s="147" t="s">
        <v>201</v>
      </c>
      <c r="AT253" s="147" t="s">
        <v>197</v>
      </c>
      <c r="AU253" s="147" t="s">
        <v>82</v>
      </c>
      <c r="AY253" s="13" t="s">
        <v>195</v>
      </c>
      <c r="BE253" s="148">
        <f t="shared" si="48"/>
        <v>0</v>
      </c>
      <c r="BF253" s="148">
        <f t="shared" si="49"/>
        <v>0</v>
      </c>
      <c r="BG253" s="148">
        <f t="shared" si="50"/>
        <v>0</v>
      </c>
      <c r="BH253" s="148">
        <f t="shared" si="51"/>
        <v>0</v>
      </c>
      <c r="BI253" s="148">
        <f t="shared" si="52"/>
        <v>0</v>
      </c>
      <c r="BJ253" s="13" t="s">
        <v>82</v>
      </c>
      <c r="BK253" s="148">
        <f t="shared" si="53"/>
        <v>0</v>
      </c>
      <c r="BL253" s="13" t="s">
        <v>201</v>
      </c>
      <c r="BM253" s="147" t="s">
        <v>548</v>
      </c>
    </row>
    <row r="254" spans="2:65" s="1" customFormat="1" ht="16.5" customHeight="1">
      <c r="B254" s="135"/>
      <c r="C254" s="149" t="s">
        <v>399</v>
      </c>
      <c r="D254" s="149" t="s">
        <v>270</v>
      </c>
      <c r="E254" s="150" t="s">
        <v>549</v>
      </c>
      <c r="F254" s="151" t="s">
        <v>550</v>
      </c>
      <c r="G254" s="152" t="s">
        <v>336</v>
      </c>
      <c r="H254" s="153">
        <v>9</v>
      </c>
      <c r="I254" s="154"/>
      <c r="J254" s="154"/>
      <c r="K254" s="155"/>
      <c r="L254" s="156"/>
      <c r="M254" s="157" t="s">
        <v>1</v>
      </c>
      <c r="N254" s="158" t="s">
        <v>35</v>
      </c>
      <c r="O254" s="145">
        <v>0</v>
      </c>
      <c r="P254" s="145">
        <f t="shared" si="45"/>
        <v>0</v>
      </c>
      <c r="Q254" s="145">
        <v>0</v>
      </c>
      <c r="R254" s="145">
        <f t="shared" si="46"/>
        <v>0</v>
      </c>
      <c r="S254" s="145">
        <v>0</v>
      </c>
      <c r="T254" s="146">
        <f t="shared" si="47"/>
        <v>0</v>
      </c>
      <c r="AR254" s="147" t="s">
        <v>222</v>
      </c>
      <c r="AT254" s="147" t="s">
        <v>270</v>
      </c>
      <c r="AU254" s="147" t="s">
        <v>82</v>
      </c>
      <c r="AY254" s="13" t="s">
        <v>195</v>
      </c>
      <c r="BE254" s="148">
        <f t="shared" si="48"/>
        <v>0</v>
      </c>
      <c r="BF254" s="148">
        <f t="shared" si="49"/>
        <v>0</v>
      </c>
      <c r="BG254" s="148">
        <f t="shared" si="50"/>
        <v>0</v>
      </c>
      <c r="BH254" s="148">
        <f t="shared" si="51"/>
        <v>0</v>
      </c>
      <c r="BI254" s="148">
        <f t="shared" si="52"/>
        <v>0</v>
      </c>
      <c r="BJ254" s="13" t="s">
        <v>82</v>
      </c>
      <c r="BK254" s="148">
        <f t="shared" si="53"/>
        <v>0</v>
      </c>
      <c r="BL254" s="13" t="s">
        <v>201</v>
      </c>
      <c r="BM254" s="147" t="s">
        <v>551</v>
      </c>
    </row>
    <row r="255" spans="2:65" s="11" customFormat="1" ht="22.9" customHeight="1">
      <c r="B255" s="124"/>
      <c r="D255" s="125" t="s">
        <v>68</v>
      </c>
      <c r="E255" s="133" t="s">
        <v>552</v>
      </c>
      <c r="F255" s="133" t="s">
        <v>553</v>
      </c>
      <c r="J255" s="134"/>
      <c r="L255" s="124"/>
      <c r="M255" s="128"/>
      <c r="P255" s="129">
        <f>P256</f>
        <v>0</v>
      </c>
      <c r="R255" s="129">
        <f>R256</f>
        <v>0</v>
      </c>
      <c r="T255" s="130">
        <f>T256</f>
        <v>0</v>
      </c>
      <c r="AR255" s="125" t="s">
        <v>76</v>
      </c>
      <c r="AT255" s="131" t="s">
        <v>68</v>
      </c>
      <c r="AU255" s="131" t="s">
        <v>76</v>
      </c>
      <c r="AY255" s="125" t="s">
        <v>195</v>
      </c>
      <c r="BK255" s="132">
        <f>BK256</f>
        <v>0</v>
      </c>
    </row>
    <row r="256" spans="2:65" s="1" customFormat="1" ht="33" customHeight="1">
      <c r="B256" s="135"/>
      <c r="C256" s="136" t="s">
        <v>554</v>
      </c>
      <c r="D256" s="136" t="s">
        <v>197</v>
      </c>
      <c r="E256" s="137" t="s">
        <v>555</v>
      </c>
      <c r="F256" s="138" t="s">
        <v>556</v>
      </c>
      <c r="G256" s="139" t="s">
        <v>250</v>
      </c>
      <c r="H256" s="140">
        <v>5076.8819999999996</v>
      </c>
      <c r="I256" s="141"/>
      <c r="J256" s="141"/>
      <c r="K256" s="142"/>
      <c r="L256" s="25"/>
      <c r="M256" s="143" t="s">
        <v>1</v>
      </c>
      <c r="N256" s="144" t="s">
        <v>35</v>
      </c>
      <c r="O256" s="145">
        <v>0</v>
      </c>
      <c r="P256" s="145">
        <f>O256*H256</f>
        <v>0</v>
      </c>
      <c r="Q256" s="145">
        <v>0</v>
      </c>
      <c r="R256" s="145">
        <f>Q256*H256</f>
        <v>0</v>
      </c>
      <c r="S256" s="145">
        <v>0</v>
      </c>
      <c r="T256" s="146">
        <f>S256*H256</f>
        <v>0</v>
      </c>
      <c r="AR256" s="147" t="s">
        <v>201</v>
      </c>
      <c r="AT256" s="147" t="s">
        <v>197</v>
      </c>
      <c r="AU256" s="147" t="s">
        <v>82</v>
      </c>
      <c r="AY256" s="13" t="s">
        <v>195</v>
      </c>
      <c r="BE256" s="148">
        <f>IF(N256="základná",J256,0)</f>
        <v>0</v>
      </c>
      <c r="BF256" s="148">
        <f>IF(N256="znížená",J256,0)</f>
        <v>0</v>
      </c>
      <c r="BG256" s="148">
        <f>IF(N256="zákl. prenesená",J256,0)</f>
        <v>0</v>
      </c>
      <c r="BH256" s="148">
        <f>IF(N256="zníž. prenesená",J256,0)</f>
        <v>0</v>
      </c>
      <c r="BI256" s="148">
        <f>IF(N256="nulová",J256,0)</f>
        <v>0</v>
      </c>
      <c r="BJ256" s="13" t="s">
        <v>82</v>
      </c>
      <c r="BK256" s="148">
        <f>ROUND(I256*H256,2)</f>
        <v>0</v>
      </c>
      <c r="BL256" s="13" t="s">
        <v>201</v>
      </c>
      <c r="BM256" s="147" t="s">
        <v>557</v>
      </c>
    </row>
    <row r="257" spans="2:65" s="11" customFormat="1" ht="25.9" customHeight="1">
      <c r="B257" s="124"/>
      <c r="D257" s="125" t="s">
        <v>68</v>
      </c>
      <c r="E257" s="126" t="s">
        <v>558</v>
      </c>
      <c r="F257" s="126" t="s">
        <v>559</v>
      </c>
      <c r="J257" s="127"/>
      <c r="L257" s="124"/>
      <c r="M257" s="128"/>
      <c r="P257" s="129">
        <f>P258+P269+P276+P282+P285+P310+P344+P349+P362+P385+P387</f>
        <v>536.3294171</v>
      </c>
      <c r="R257" s="129">
        <f>R258+R269+R276+R282+R285+R310+R344+R349+R362+R385+R387</f>
        <v>5.0859652180000001</v>
      </c>
      <c r="T257" s="130">
        <f>T258+T269+T276+T282+T285+T310+T344+T349+T362+T385+T387</f>
        <v>0</v>
      </c>
      <c r="AR257" s="125" t="s">
        <v>82</v>
      </c>
      <c r="AT257" s="131" t="s">
        <v>68</v>
      </c>
      <c r="AU257" s="131" t="s">
        <v>69</v>
      </c>
      <c r="AY257" s="125" t="s">
        <v>195</v>
      </c>
      <c r="BK257" s="132">
        <f>BK258+BK269+BK276+BK282+BK285+BK310+BK344+BK349+BK362+BK385+BK387</f>
        <v>0</v>
      </c>
    </row>
    <row r="258" spans="2:65" s="11" customFormat="1" ht="22.9" customHeight="1">
      <c r="B258" s="124"/>
      <c r="D258" s="125" t="s">
        <v>68</v>
      </c>
      <c r="E258" s="133" t="s">
        <v>560</v>
      </c>
      <c r="F258" s="133" t="s">
        <v>561</v>
      </c>
      <c r="J258" s="134"/>
      <c r="L258" s="124"/>
      <c r="M258" s="128"/>
      <c r="P258" s="129">
        <f>SUM(P259:P268)</f>
        <v>43.014096299999999</v>
      </c>
      <c r="R258" s="129">
        <f>SUM(R259:R268)</f>
        <v>0.41599999999999998</v>
      </c>
      <c r="T258" s="130">
        <f>SUM(T259:T268)</f>
        <v>0</v>
      </c>
      <c r="AR258" s="125" t="s">
        <v>82</v>
      </c>
      <c r="AT258" s="131" t="s">
        <v>68</v>
      </c>
      <c r="AU258" s="131" t="s">
        <v>76</v>
      </c>
      <c r="AY258" s="125" t="s">
        <v>195</v>
      </c>
      <c r="BK258" s="132">
        <f>SUM(BK259:BK268)</f>
        <v>0</v>
      </c>
    </row>
    <row r="259" spans="2:65" s="1" customFormat="1" ht="24.2" customHeight="1">
      <c r="B259" s="135"/>
      <c r="C259" s="136" t="s">
        <v>403</v>
      </c>
      <c r="D259" s="136" t="s">
        <v>197</v>
      </c>
      <c r="E259" s="137" t="s">
        <v>562</v>
      </c>
      <c r="F259" s="138" t="s">
        <v>563</v>
      </c>
      <c r="G259" s="139" t="s">
        <v>229</v>
      </c>
      <c r="H259" s="140">
        <v>1386.21</v>
      </c>
      <c r="I259" s="141"/>
      <c r="J259" s="141"/>
      <c r="K259" s="142"/>
      <c r="L259" s="25"/>
      <c r="M259" s="143" t="s">
        <v>1</v>
      </c>
      <c r="N259" s="144" t="s">
        <v>35</v>
      </c>
      <c r="O259" s="145">
        <v>3.1029999999999999E-2</v>
      </c>
      <c r="P259" s="145">
        <f t="shared" ref="P259:P268" si="54">O259*H259</f>
        <v>43.014096299999999</v>
      </c>
      <c r="Q259" s="145">
        <v>0</v>
      </c>
      <c r="R259" s="145">
        <f t="shared" ref="R259:R268" si="55">Q259*H259</f>
        <v>0</v>
      </c>
      <c r="S259" s="145">
        <v>0</v>
      </c>
      <c r="T259" s="146">
        <f t="shared" ref="T259:T268" si="56">S259*H259</f>
        <v>0</v>
      </c>
      <c r="AR259" s="147" t="s">
        <v>251</v>
      </c>
      <c r="AT259" s="147" t="s">
        <v>197</v>
      </c>
      <c r="AU259" s="147" t="s">
        <v>82</v>
      </c>
      <c r="AY259" s="13" t="s">
        <v>195</v>
      </c>
      <c r="BE259" s="148">
        <f t="shared" ref="BE259:BE268" si="57">IF(N259="základná",J259,0)</f>
        <v>0</v>
      </c>
      <c r="BF259" s="148">
        <f t="shared" ref="BF259:BF268" si="58">IF(N259="znížená",J259,0)</f>
        <v>0</v>
      </c>
      <c r="BG259" s="148">
        <f t="shared" ref="BG259:BG268" si="59">IF(N259="zákl. prenesená",J259,0)</f>
        <v>0</v>
      </c>
      <c r="BH259" s="148">
        <f t="shared" ref="BH259:BH268" si="60">IF(N259="zníž. prenesená",J259,0)</f>
        <v>0</v>
      </c>
      <c r="BI259" s="148">
        <f t="shared" ref="BI259:BI268" si="61">IF(N259="nulová",J259,0)</f>
        <v>0</v>
      </c>
      <c r="BJ259" s="13" t="s">
        <v>82</v>
      </c>
      <c r="BK259" s="148">
        <f t="shared" ref="BK259:BK268" si="62">ROUND(I259*H259,2)</f>
        <v>0</v>
      </c>
      <c r="BL259" s="13" t="s">
        <v>251</v>
      </c>
      <c r="BM259" s="147" t="s">
        <v>564</v>
      </c>
    </row>
    <row r="260" spans="2:65" s="1" customFormat="1" ht="16.5" customHeight="1">
      <c r="B260" s="135"/>
      <c r="C260" s="149" t="s">
        <v>552</v>
      </c>
      <c r="D260" s="149" t="s">
        <v>270</v>
      </c>
      <c r="E260" s="150" t="s">
        <v>565</v>
      </c>
      <c r="F260" s="151" t="s">
        <v>566</v>
      </c>
      <c r="G260" s="152" t="s">
        <v>250</v>
      </c>
      <c r="H260" s="153">
        <v>0.41599999999999998</v>
      </c>
      <c r="I260" s="154"/>
      <c r="J260" s="154"/>
      <c r="K260" s="155"/>
      <c r="L260" s="156"/>
      <c r="M260" s="157" t="s">
        <v>1</v>
      </c>
      <c r="N260" s="158" t="s">
        <v>35</v>
      </c>
      <c r="O260" s="145">
        <v>0</v>
      </c>
      <c r="P260" s="145">
        <f t="shared" si="54"/>
        <v>0</v>
      </c>
      <c r="Q260" s="145">
        <v>1</v>
      </c>
      <c r="R260" s="145">
        <f t="shared" si="55"/>
        <v>0.41599999999999998</v>
      </c>
      <c r="S260" s="145">
        <v>0</v>
      </c>
      <c r="T260" s="146">
        <f t="shared" si="56"/>
        <v>0</v>
      </c>
      <c r="AR260" s="147" t="s">
        <v>279</v>
      </c>
      <c r="AT260" s="147" t="s">
        <v>270</v>
      </c>
      <c r="AU260" s="147" t="s">
        <v>82</v>
      </c>
      <c r="AY260" s="13" t="s">
        <v>195</v>
      </c>
      <c r="BE260" s="148">
        <f t="shared" si="57"/>
        <v>0</v>
      </c>
      <c r="BF260" s="148">
        <f t="shared" si="58"/>
        <v>0</v>
      </c>
      <c r="BG260" s="148">
        <f t="shared" si="59"/>
        <v>0</v>
      </c>
      <c r="BH260" s="148">
        <f t="shared" si="60"/>
        <v>0</v>
      </c>
      <c r="BI260" s="148">
        <f t="shared" si="61"/>
        <v>0</v>
      </c>
      <c r="BJ260" s="13" t="s">
        <v>82</v>
      </c>
      <c r="BK260" s="148">
        <f t="shared" si="62"/>
        <v>0</v>
      </c>
      <c r="BL260" s="13" t="s">
        <v>251</v>
      </c>
      <c r="BM260" s="147" t="s">
        <v>567</v>
      </c>
    </row>
    <row r="261" spans="2:65" s="1" customFormat="1" ht="24.2" customHeight="1">
      <c r="B261" s="135"/>
      <c r="C261" s="136" t="s">
        <v>406</v>
      </c>
      <c r="D261" s="136" t="s">
        <v>197</v>
      </c>
      <c r="E261" s="137" t="s">
        <v>568</v>
      </c>
      <c r="F261" s="138" t="s">
        <v>569</v>
      </c>
      <c r="G261" s="139" t="s">
        <v>229</v>
      </c>
      <c r="H261" s="140">
        <v>1172.6600000000001</v>
      </c>
      <c r="I261" s="141"/>
      <c r="J261" s="141"/>
      <c r="K261" s="142"/>
      <c r="L261" s="25"/>
      <c r="M261" s="143" t="s">
        <v>1</v>
      </c>
      <c r="N261" s="144" t="s">
        <v>35</v>
      </c>
      <c r="O261" s="145">
        <v>0</v>
      </c>
      <c r="P261" s="145">
        <f t="shared" si="54"/>
        <v>0</v>
      </c>
      <c r="Q261" s="145">
        <v>0</v>
      </c>
      <c r="R261" s="145">
        <f t="shared" si="55"/>
        <v>0</v>
      </c>
      <c r="S261" s="145">
        <v>0</v>
      </c>
      <c r="T261" s="146">
        <f t="shared" si="56"/>
        <v>0</v>
      </c>
      <c r="AR261" s="147" t="s">
        <v>251</v>
      </c>
      <c r="AT261" s="147" t="s">
        <v>197</v>
      </c>
      <c r="AU261" s="147" t="s">
        <v>82</v>
      </c>
      <c r="AY261" s="13" t="s">
        <v>195</v>
      </c>
      <c r="BE261" s="148">
        <f t="shared" si="57"/>
        <v>0</v>
      </c>
      <c r="BF261" s="148">
        <f t="shared" si="58"/>
        <v>0</v>
      </c>
      <c r="BG261" s="148">
        <f t="shared" si="59"/>
        <v>0</v>
      </c>
      <c r="BH261" s="148">
        <f t="shared" si="60"/>
        <v>0</v>
      </c>
      <c r="BI261" s="148">
        <f t="shared" si="61"/>
        <v>0</v>
      </c>
      <c r="BJ261" s="13" t="s">
        <v>82</v>
      </c>
      <c r="BK261" s="148">
        <f t="shared" si="62"/>
        <v>0</v>
      </c>
      <c r="BL261" s="13" t="s">
        <v>251</v>
      </c>
      <c r="BM261" s="147" t="s">
        <v>570</v>
      </c>
    </row>
    <row r="262" spans="2:65" s="1" customFormat="1" ht="16.5" customHeight="1">
      <c r="B262" s="135"/>
      <c r="C262" s="149" t="s">
        <v>571</v>
      </c>
      <c r="D262" s="149" t="s">
        <v>270</v>
      </c>
      <c r="E262" s="150" t="s">
        <v>572</v>
      </c>
      <c r="F262" s="151" t="s">
        <v>573</v>
      </c>
      <c r="G262" s="152" t="s">
        <v>574</v>
      </c>
      <c r="H262" s="153">
        <v>4127.7629999999999</v>
      </c>
      <c r="I262" s="154"/>
      <c r="J262" s="154"/>
      <c r="K262" s="155"/>
      <c r="L262" s="156"/>
      <c r="M262" s="157" t="s">
        <v>1</v>
      </c>
      <c r="N262" s="158" t="s">
        <v>35</v>
      </c>
      <c r="O262" s="145">
        <v>0</v>
      </c>
      <c r="P262" s="145">
        <f t="shared" si="54"/>
        <v>0</v>
      </c>
      <c r="Q262" s="145">
        <v>0</v>
      </c>
      <c r="R262" s="145">
        <f t="shared" si="55"/>
        <v>0</v>
      </c>
      <c r="S262" s="145">
        <v>0</v>
      </c>
      <c r="T262" s="146">
        <f t="shared" si="56"/>
        <v>0</v>
      </c>
      <c r="AR262" s="147" t="s">
        <v>279</v>
      </c>
      <c r="AT262" s="147" t="s">
        <v>270</v>
      </c>
      <c r="AU262" s="147" t="s">
        <v>82</v>
      </c>
      <c r="AY262" s="13" t="s">
        <v>195</v>
      </c>
      <c r="BE262" s="148">
        <f t="shared" si="57"/>
        <v>0</v>
      </c>
      <c r="BF262" s="148">
        <f t="shared" si="58"/>
        <v>0</v>
      </c>
      <c r="BG262" s="148">
        <f t="shared" si="59"/>
        <v>0</v>
      </c>
      <c r="BH262" s="148">
        <f t="shared" si="60"/>
        <v>0</v>
      </c>
      <c r="BI262" s="148">
        <f t="shared" si="61"/>
        <v>0</v>
      </c>
      <c r="BJ262" s="13" t="s">
        <v>82</v>
      </c>
      <c r="BK262" s="148">
        <f t="shared" si="62"/>
        <v>0</v>
      </c>
      <c r="BL262" s="13" t="s">
        <v>251</v>
      </c>
      <c r="BM262" s="147" t="s">
        <v>575</v>
      </c>
    </row>
    <row r="263" spans="2:65" s="1" customFormat="1" ht="24.2" customHeight="1">
      <c r="B263" s="135"/>
      <c r="C263" s="136" t="s">
        <v>413</v>
      </c>
      <c r="D263" s="136" t="s">
        <v>197</v>
      </c>
      <c r="E263" s="137" t="s">
        <v>576</v>
      </c>
      <c r="F263" s="138" t="s">
        <v>577</v>
      </c>
      <c r="G263" s="139" t="s">
        <v>229</v>
      </c>
      <c r="H263" s="140">
        <v>1172.6600000000001</v>
      </c>
      <c r="I263" s="141"/>
      <c r="J263" s="141"/>
      <c r="K263" s="142"/>
      <c r="L263" s="25"/>
      <c r="M263" s="143" t="s">
        <v>1</v>
      </c>
      <c r="N263" s="144" t="s">
        <v>35</v>
      </c>
      <c r="O263" s="145">
        <v>0</v>
      </c>
      <c r="P263" s="145">
        <f t="shared" si="54"/>
        <v>0</v>
      </c>
      <c r="Q263" s="145">
        <v>0</v>
      </c>
      <c r="R263" s="145">
        <f t="shared" si="55"/>
        <v>0</v>
      </c>
      <c r="S263" s="145">
        <v>0</v>
      </c>
      <c r="T263" s="146">
        <f t="shared" si="56"/>
        <v>0</v>
      </c>
      <c r="AR263" s="147" t="s">
        <v>251</v>
      </c>
      <c r="AT263" s="147" t="s">
        <v>197</v>
      </c>
      <c r="AU263" s="147" t="s">
        <v>82</v>
      </c>
      <c r="AY263" s="13" t="s">
        <v>195</v>
      </c>
      <c r="BE263" s="148">
        <f t="shared" si="57"/>
        <v>0</v>
      </c>
      <c r="BF263" s="148">
        <f t="shared" si="58"/>
        <v>0</v>
      </c>
      <c r="BG263" s="148">
        <f t="shared" si="59"/>
        <v>0</v>
      </c>
      <c r="BH263" s="148">
        <f t="shared" si="60"/>
        <v>0</v>
      </c>
      <c r="BI263" s="148">
        <f t="shared" si="61"/>
        <v>0</v>
      </c>
      <c r="BJ263" s="13" t="s">
        <v>82</v>
      </c>
      <c r="BK263" s="148">
        <f t="shared" si="62"/>
        <v>0</v>
      </c>
      <c r="BL263" s="13" t="s">
        <v>251</v>
      </c>
      <c r="BM263" s="147" t="s">
        <v>578</v>
      </c>
    </row>
    <row r="264" spans="2:65" s="1" customFormat="1" ht="24.2" customHeight="1">
      <c r="B264" s="135"/>
      <c r="C264" s="136" t="s">
        <v>579</v>
      </c>
      <c r="D264" s="136" t="s">
        <v>197</v>
      </c>
      <c r="E264" s="137" t="s">
        <v>580</v>
      </c>
      <c r="F264" s="138" t="s">
        <v>581</v>
      </c>
      <c r="G264" s="139" t="s">
        <v>229</v>
      </c>
      <c r="H264" s="140">
        <v>1599.76</v>
      </c>
      <c r="I264" s="141"/>
      <c r="J264" s="141"/>
      <c r="K264" s="142"/>
      <c r="L264" s="25"/>
      <c r="M264" s="143" t="s">
        <v>1</v>
      </c>
      <c r="N264" s="144" t="s">
        <v>35</v>
      </c>
      <c r="O264" s="145">
        <v>0</v>
      </c>
      <c r="P264" s="145">
        <f t="shared" si="54"/>
        <v>0</v>
      </c>
      <c r="Q264" s="145">
        <v>0</v>
      </c>
      <c r="R264" s="145">
        <f t="shared" si="55"/>
        <v>0</v>
      </c>
      <c r="S264" s="145">
        <v>0</v>
      </c>
      <c r="T264" s="146">
        <f t="shared" si="56"/>
        <v>0</v>
      </c>
      <c r="AR264" s="147" t="s">
        <v>251</v>
      </c>
      <c r="AT264" s="147" t="s">
        <v>197</v>
      </c>
      <c r="AU264" s="147" t="s">
        <v>82</v>
      </c>
      <c r="AY264" s="13" t="s">
        <v>195</v>
      </c>
      <c r="BE264" s="148">
        <f t="shared" si="57"/>
        <v>0</v>
      </c>
      <c r="BF264" s="148">
        <f t="shared" si="58"/>
        <v>0</v>
      </c>
      <c r="BG264" s="148">
        <f t="shared" si="59"/>
        <v>0</v>
      </c>
      <c r="BH264" s="148">
        <f t="shared" si="60"/>
        <v>0</v>
      </c>
      <c r="BI264" s="148">
        <f t="shared" si="61"/>
        <v>0</v>
      </c>
      <c r="BJ264" s="13" t="s">
        <v>82</v>
      </c>
      <c r="BK264" s="148">
        <f t="shared" si="62"/>
        <v>0</v>
      </c>
      <c r="BL264" s="13" t="s">
        <v>251</v>
      </c>
      <c r="BM264" s="147" t="s">
        <v>582</v>
      </c>
    </row>
    <row r="265" spans="2:65" s="1" customFormat="1" ht="16.5" customHeight="1">
      <c r="B265" s="135"/>
      <c r="C265" s="149" t="s">
        <v>417</v>
      </c>
      <c r="D265" s="149" t="s">
        <v>270</v>
      </c>
      <c r="E265" s="150" t="s">
        <v>583</v>
      </c>
      <c r="F265" s="151" t="s">
        <v>584</v>
      </c>
      <c r="G265" s="152" t="s">
        <v>229</v>
      </c>
      <c r="H265" s="153">
        <v>1839.7239999999999</v>
      </c>
      <c r="I265" s="154"/>
      <c r="J265" s="154"/>
      <c r="K265" s="155"/>
      <c r="L265" s="156"/>
      <c r="M265" s="157" t="s">
        <v>1</v>
      </c>
      <c r="N265" s="158" t="s">
        <v>35</v>
      </c>
      <c r="O265" s="145">
        <v>0</v>
      </c>
      <c r="P265" s="145">
        <f t="shared" si="54"/>
        <v>0</v>
      </c>
      <c r="Q265" s="145">
        <v>0</v>
      </c>
      <c r="R265" s="145">
        <f t="shared" si="55"/>
        <v>0</v>
      </c>
      <c r="S265" s="145">
        <v>0</v>
      </c>
      <c r="T265" s="146">
        <f t="shared" si="56"/>
        <v>0</v>
      </c>
      <c r="AR265" s="147" t="s">
        <v>279</v>
      </c>
      <c r="AT265" s="147" t="s">
        <v>270</v>
      </c>
      <c r="AU265" s="147" t="s">
        <v>82</v>
      </c>
      <c r="AY265" s="13" t="s">
        <v>195</v>
      </c>
      <c r="BE265" s="148">
        <f t="shared" si="57"/>
        <v>0</v>
      </c>
      <c r="BF265" s="148">
        <f t="shared" si="58"/>
        <v>0</v>
      </c>
      <c r="BG265" s="148">
        <f t="shared" si="59"/>
        <v>0</v>
      </c>
      <c r="BH265" s="148">
        <f t="shared" si="60"/>
        <v>0</v>
      </c>
      <c r="BI265" s="148">
        <f t="shared" si="61"/>
        <v>0</v>
      </c>
      <c r="BJ265" s="13" t="s">
        <v>82</v>
      </c>
      <c r="BK265" s="148">
        <f t="shared" si="62"/>
        <v>0</v>
      </c>
      <c r="BL265" s="13" t="s">
        <v>251</v>
      </c>
      <c r="BM265" s="147" t="s">
        <v>585</v>
      </c>
    </row>
    <row r="266" spans="2:65" s="1" customFormat="1" ht="24.2" customHeight="1">
      <c r="B266" s="135"/>
      <c r="C266" s="136" t="s">
        <v>586</v>
      </c>
      <c r="D266" s="136" t="s">
        <v>197</v>
      </c>
      <c r="E266" s="137" t="s">
        <v>587</v>
      </c>
      <c r="F266" s="138" t="s">
        <v>588</v>
      </c>
      <c r="G266" s="139" t="s">
        <v>229</v>
      </c>
      <c r="H266" s="140">
        <v>1172.6600000000001</v>
      </c>
      <c r="I266" s="141"/>
      <c r="J266" s="141"/>
      <c r="K266" s="142"/>
      <c r="L266" s="25"/>
      <c r="M266" s="143" t="s">
        <v>1</v>
      </c>
      <c r="N266" s="144" t="s">
        <v>35</v>
      </c>
      <c r="O266" s="145">
        <v>0</v>
      </c>
      <c r="P266" s="145">
        <f t="shared" si="54"/>
        <v>0</v>
      </c>
      <c r="Q266" s="145">
        <v>0</v>
      </c>
      <c r="R266" s="145">
        <f t="shared" si="55"/>
        <v>0</v>
      </c>
      <c r="S266" s="145">
        <v>0</v>
      </c>
      <c r="T266" s="146">
        <f t="shared" si="56"/>
        <v>0</v>
      </c>
      <c r="AR266" s="147" t="s">
        <v>251</v>
      </c>
      <c r="AT266" s="147" t="s">
        <v>197</v>
      </c>
      <c r="AU266" s="147" t="s">
        <v>82</v>
      </c>
      <c r="AY266" s="13" t="s">
        <v>195</v>
      </c>
      <c r="BE266" s="148">
        <f t="shared" si="57"/>
        <v>0</v>
      </c>
      <c r="BF266" s="148">
        <f t="shared" si="58"/>
        <v>0</v>
      </c>
      <c r="BG266" s="148">
        <f t="shared" si="59"/>
        <v>0</v>
      </c>
      <c r="BH266" s="148">
        <f t="shared" si="60"/>
        <v>0</v>
      </c>
      <c r="BI266" s="148">
        <f t="shared" si="61"/>
        <v>0</v>
      </c>
      <c r="BJ266" s="13" t="s">
        <v>82</v>
      </c>
      <c r="BK266" s="148">
        <f t="shared" si="62"/>
        <v>0</v>
      </c>
      <c r="BL266" s="13" t="s">
        <v>251</v>
      </c>
      <c r="BM266" s="147" t="s">
        <v>589</v>
      </c>
    </row>
    <row r="267" spans="2:65" s="1" customFormat="1" ht="16.5" customHeight="1">
      <c r="B267" s="135"/>
      <c r="C267" s="149" t="s">
        <v>421</v>
      </c>
      <c r="D267" s="149" t="s">
        <v>270</v>
      </c>
      <c r="E267" s="150" t="s">
        <v>590</v>
      </c>
      <c r="F267" s="151" t="s">
        <v>591</v>
      </c>
      <c r="G267" s="152" t="s">
        <v>229</v>
      </c>
      <c r="H267" s="153">
        <v>1348.56</v>
      </c>
      <c r="I267" s="154"/>
      <c r="J267" s="154"/>
      <c r="K267" s="155"/>
      <c r="L267" s="156"/>
      <c r="M267" s="157" t="s">
        <v>1</v>
      </c>
      <c r="N267" s="158" t="s">
        <v>35</v>
      </c>
      <c r="O267" s="145">
        <v>0</v>
      </c>
      <c r="P267" s="145">
        <f t="shared" si="54"/>
        <v>0</v>
      </c>
      <c r="Q267" s="145">
        <v>0</v>
      </c>
      <c r="R267" s="145">
        <f t="shared" si="55"/>
        <v>0</v>
      </c>
      <c r="S267" s="145">
        <v>0</v>
      </c>
      <c r="T267" s="146">
        <f t="shared" si="56"/>
        <v>0</v>
      </c>
      <c r="AR267" s="147" t="s">
        <v>279</v>
      </c>
      <c r="AT267" s="147" t="s">
        <v>270</v>
      </c>
      <c r="AU267" s="147" t="s">
        <v>82</v>
      </c>
      <c r="AY267" s="13" t="s">
        <v>195</v>
      </c>
      <c r="BE267" s="148">
        <f t="shared" si="57"/>
        <v>0</v>
      </c>
      <c r="BF267" s="148">
        <f t="shared" si="58"/>
        <v>0</v>
      </c>
      <c r="BG267" s="148">
        <f t="shared" si="59"/>
        <v>0</v>
      </c>
      <c r="BH267" s="148">
        <f t="shared" si="60"/>
        <v>0</v>
      </c>
      <c r="BI267" s="148">
        <f t="shared" si="61"/>
        <v>0</v>
      </c>
      <c r="BJ267" s="13" t="s">
        <v>82</v>
      </c>
      <c r="BK267" s="148">
        <f t="shared" si="62"/>
        <v>0</v>
      </c>
      <c r="BL267" s="13" t="s">
        <v>251</v>
      </c>
      <c r="BM267" s="147" t="s">
        <v>592</v>
      </c>
    </row>
    <row r="268" spans="2:65" s="1" customFormat="1" ht="24.2" customHeight="1">
      <c r="B268" s="135"/>
      <c r="C268" s="136" t="s">
        <v>593</v>
      </c>
      <c r="D268" s="136" t="s">
        <v>197</v>
      </c>
      <c r="E268" s="137" t="s">
        <v>594</v>
      </c>
      <c r="F268" s="138" t="s">
        <v>595</v>
      </c>
      <c r="G268" s="139" t="s">
        <v>596</v>
      </c>
      <c r="H268" s="140">
        <v>554.81399999999996</v>
      </c>
      <c r="I268" s="141"/>
      <c r="J268" s="141"/>
      <c r="K268" s="142"/>
      <c r="L268" s="25"/>
      <c r="M268" s="143" t="s">
        <v>1</v>
      </c>
      <c r="N268" s="144" t="s">
        <v>35</v>
      </c>
      <c r="O268" s="145">
        <v>0</v>
      </c>
      <c r="P268" s="145">
        <f t="shared" si="54"/>
        <v>0</v>
      </c>
      <c r="Q268" s="145">
        <v>0</v>
      </c>
      <c r="R268" s="145">
        <f t="shared" si="55"/>
        <v>0</v>
      </c>
      <c r="S268" s="145">
        <v>0</v>
      </c>
      <c r="T268" s="146">
        <f t="shared" si="56"/>
        <v>0</v>
      </c>
      <c r="AR268" s="147" t="s">
        <v>251</v>
      </c>
      <c r="AT268" s="147" t="s">
        <v>197</v>
      </c>
      <c r="AU268" s="147" t="s">
        <v>82</v>
      </c>
      <c r="AY268" s="13" t="s">
        <v>195</v>
      </c>
      <c r="BE268" s="148">
        <f t="shared" si="57"/>
        <v>0</v>
      </c>
      <c r="BF268" s="148">
        <f t="shared" si="58"/>
        <v>0</v>
      </c>
      <c r="BG268" s="148">
        <f t="shared" si="59"/>
        <v>0</v>
      </c>
      <c r="BH268" s="148">
        <f t="shared" si="60"/>
        <v>0</v>
      </c>
      <c r="BI268" s="148">
        <f t="shared" si="61"/>
        <v>0</v>
      </c>
      <c r="BJ268" s="13" t="s">
        <v>82</v>
      </c>
      <c r="BK268" s="148">
        <f t="shared" si="62"/>
        <v>0</v>
      </c>
      <c r="BL268" s="13" t="s">
        <v>251</v>
      </c>
      <c r="BM268" s="147" t="s">
        <v>597</v>
      </c>
    </row>
    <row r="269" spans="2:65" s="11" customFormat="1" ht="22.9" customHeight="1">
      <c r="B269" s="124"/>
      <c r="D269" s="125" t="s">
        <v>68</v>
      </c>
      <c r="E269" s="133" t="s">
        <v>598</v>
      </c>
      <c r="F269" s="133" t="s">
        <v>599</v>
      </c>
      <c r="J269" s="134"/>
      <c r="L269" s="124"/>
      <c r="M269" s="128"/>
      <c r="P269" s="129">
        <f>SUM(P270:P275)</f>
        <v>19.266820800000001</v>
      </c>
      <c r="R269" s="129">
        <f>SUM(R270:R275)</f>
        <v>2.5806822299999999</v>
      </c>
      <c r="T269" s="130">
        <f>SUM(T270:T275)</f>
        <v>0</v>
      </c>
      <c r="AR269" s="125" t="s">
        <v>82</v>
      </c>
      <c r="AT269" s="131" t="s">
        <v>68</v>
      </c>
      <c r="AU269" s="131" t="s">
        <v>76</v>
      </c>
      <c r="AY269" s="125" t="s">
        <v>195</v>
      </c>
      <c r="BK269" s="132">
        <f>SUM(BK270:BK275)</f>
        <v>0</v>
      </c>
    </row>
    <row r="270" spans="2:65" s="1" customFormat="1" ht="21.75" customHeight="1">
      <c r="B270" s="135"/>
      <c r="C270" s="136" t="s">
        <v>425</v>
      </c>
      <c r="D270" s="136" t="s">
        <v>197</v>
      </c>
      <c r="E270" s="137" t="s">
        <v>600</v>
      </c>
      <c r="F270" s="138" t="s">
        <v>601</v>
      </c>
      <c r="G270" s="139" t="s">
        <v>229</v>
      </c>
      <c r="H270" s="140">
        <v>1240.96</v>
      </c>
      <c r="I270" s="141"/>
      <c r="J270" s="141"/>
      <c r="K270" s="142"/>
      <c r="L270" s="25"/>
      <c r="M270" s="143" t="s">
        <v>1</v>
      </c>
      <c r="N270" s="144" t="s">
        <v>35</v>
      </c>
      <c r="O270" s="145">
        <v>0</v>
      </c>
      <c r="P270" s="145">
        <f t="shared" ref="P270:P275" si="63">O270*H270</f>
        <v>0</v>
      </c>
      <c r="Q270" s="145">
        <v>0</v>
      </c>
      <c r="R270" s="145">
        <f t="shared" ref="R270:R275" si="64">Q270*H270</f>
        <v>0</v>
      </c>
      <c r="S270" s="145">
        <v>0</v>
      </c>
      <c r="T270" s="146">
        <f t="shared" ref="T270:T275" si="65">S270*H270</f>
        <v>0</v>
      </c>
      <c r="AR270" s="147" t="s">
        <v>251</v>
      </c>
      <c r="AT270" s="147" t="s">
        <v>197</v>
      </c>
      <c r="AU270" s="147" t="s">
        <v>82</v>
      </c>
      <c r="AY270" s="13" t="s">
        <v>195</v>
      </c>
      <c r="BE270" s="148">
        <f t="shared" ref="BE270:BE275" si="66">IF(N270="základná",J270,0)</f>
        <v>0</v>
      </c>
      <c r="BF270" s="148">
        <f t="shared" ref="BF270:BF275" si="67">IF(N270="znížená",J270,0)</f>
        <v>0</v>
      </c>
      <c r="BG270" s="148">
        <f t="shared" ref="BG270:BG275" si="68">IF(N270="zákl. prenesená",J270,0)</f>
        <v>0</v>
      </c>
      <c r="BH270" s="148">
        <f t="shared" ref="BH270:BH275" si="69">IF(N270="zníž. prenesená",J270,0)</f>
        <v>0</v>
      </c>
      <c r="BI270" s="148">
        <f t="shared" ref="BI270:BI275" si="70">IF(N270="nulová",J270,0)</f>
        <v>0</v>
      </c>
      <c r="BJ270" s="13" t="s">
        <v>82</v>
      </c>
      <c r="BK270" s="148">
        <f t="shared" ref="BK270:BK275" si="71">ROUND(I270*H270,2)</f>
        <v>0</v>
      </c>
      <c r="BL270" s="13" t="s">
        <v>251</v>
      </c>
      <c r="BM270" s="147" t="s">
        <v>602</v>
      </c>
    </row>
    <row r="271" spans="2:65" s="1" customFormat="1" ht="24.2" customHeight="1">
      <c r="B271" s="135"/>
      <c r="C271" s="149" t="s">
        <v>603</v>
      </c>
      <c r="D271" s="149" t="s">
        <v>270</v>
      </c>
      <c r="E271" s="150" t="s">
        <v>604</v>
      </c>
      <c r="F271" s="151" t="s">
        <v>605</v>
      </c>
      <c r="G271" s="152" t="s">
        <v>229</v>
      </c>
      <c r="H271" s="153">
        <v>716.39300000000003</v>
      </c>
      <c r="I271" s="154"/>
      <c r="J271" s="154"/>
      <c r="K271" s="155"/>
      <c r="L271" s="156"/>
      <c r="M271" s="157" t="s">
        <v>1</v>
      </c>
      <c r="N271" s="158" t="s">
        <v>35</v>
      </c>
      <c r="O271" s="145">
        <v>0</v>
      </c>
      <c r="P271" s="145">
        <f t="shared" si="63"/>
        <v>0</v>
      </c>
      <c r="Q271" s="145">
        <v>7.7999999999999999E-4</v>
      </c>
      <c r="R271" s="145">
        <f t="shared" si="64"/>
        <v>0.55878654000000005</v>
      </c>
      <c r="S271" s="145">
        <v>0</v>
      </c>
      <c r="T271" s="146">
        <f t="shared" si="65"/>
        <v>0</v>
      </c>
      <c r="AR271" s="147" t="s">
        <v>279</v>
      </c>
      <c r="AT271" s="147" t="s">
        <v>270</v>
      </c>
      <c r="AU271" s="147" t="s">
        <v>82</v>
      </c>
      <c r="AY271" s="13" t="s">
        <v>195</v>
      </c>
      <c r="BE271" s="148">
        <f t="shared" si="66"/>
        <v>0</v>
      </c>
      <c r="BF271" s="148">
        <f t="shared" si="67"/>
        <v>0</v>
      </c>
      <c r="BG271" s="148">
        <f t="shared" si="68"/>
        <v>0</v>
      </c>
      <c r="BH271" s="148">
        <f t="shared" si="69"/>
        <v>0</v>
      </c>
      <c r="BI271" s="148">
        <f t="shared" si="70"/>
        <v>0</v>
      </c>
      <c r="BJ271" s="13" t="s">
        <v>82</v>
      </c>
      <c r="BK271" s="148">
        <f t="shared" si="71"/>
        <v>0</v>
      </c>
      <c r="BL271" s="13" t="s">
        <v>251</v>
      </c>
      <c r="BM271" s="147" t="s">
        <v>606</v>
      </c>
    </row>
    <row r="272" spans="2:65" s="1" customFormat="1" ht="24.2" customHeight="1">
      <c r="B272" s="135"/>
      <c r="C272" s="149" t="s">
        <v>429</v>
      </c>
      <c r="D272" s="149" t="s">
        <v>270</v>
      </c>
      <c r="E272" s="150" t="s">
        <v>607</v>
      </c>
      <c r="F272" s="151" t="s">
        <v>608</v>
      </c>
      <c r="G272" s="152" t="s">
        <v>229</v>
      </c>
      <c r="H272" s="153">
        <v>245.583</v>
      </c>
      <c r="I272" s="154"/>
      <c r="J272" s="154"/>
      <c r="K272" s="155"/>
      <c r="L272" s="156"/>
      <c r="M272" s="157" t="s">
        <v>1</v>
      </c>
      <c r="N272" s="158" t="s">
        <v>35</v>
      </c>
      <c r="O272" s="145">
        <v>0</v>
      </c>
      <c r="P272" s="145">
        <f t="shared" si="63"/>
        <v>0</v>
      </c>
      <c r="Q272" s="145">
        <v>2.7299999999999998E-3</v>
      </c>
      <c r="R272" s="145">
        <f t="shared" si="64"/>
        <v>0.67044158999999992</v>
      </c>
      <c r="S272" s="145">
        <v>0</v>
      </c>
      <c r="T272" s="146">
        <f t="shared" si="65"/>
        <v>0</v>
      </c>
      <c r="AR272" s="147" t="s">
        <v>279</v>
      </c>
      <c r="AT272" s="147" t="s">
        <v>270</v>
      </c>
      <c r="AU272" s="147" t="s">
        <v>82</v>
      </c>
      <c r="AY272" s="13" t="s">
        <v>195</v>
      </c>
      <c r="BE272" s="148">
        <f t="shared" si="66"/>
        <v>0</v>
      </c>
      <c r="BF272" s="148">
        <f t="shared" si="67"/>
        <v>0</v>
      </c>
      <c r="BG272" s="148">
        <f t="shared" si="68"/>
        <v>0</v>
      </c>
      <c r="BH272" s="148">
        <f t="shared" si="69"/>
        <v>0</v>
      </c>
      <c r="BI272" s="148">
        <f t="shared" si="70"/>
        <v>0</v>
      </c>
      <c r="BJ272" s="13" t="s">
        <v>82</v>
      </c>
      <c r="BK272" s="148">
        <f t="shared" si="71"/>
        <v>0</v>
      </c>
      <c r="BL272" s="13" t="s">
        <v>251</v>
      </c>
      <c r="BM272" s="147" t="s">
        <v>609</v>
      </c>
    </row>
    <row r="273" spans="2:65" s="1" customFormat="1" ht="24.2" customHeight="1">
      <c r="B273" s="135"/>
      <c r="C273" s="149" t="s">
        <v>610</v>
      </c>
      <c r="D273" s="149" t="s">
        <v>270</v>
      </c>
      <c r="E273" s="150" t="s">
        <v>611</v>
      </c>
      <c r="F273" s="151" t="s">
        <v>612</v>
      </c>
      <c r="G273" s="152" t="s">
        <v>229</v>
      </c>
      <c r="H273" s="153">
        <v>465.12900000000002</v>
      </c>
      <c r="I273" s="154"/>
      <c r="J273" s="154"/>
      <c r="K273" s="155"/>
      <c r="L273" s="156"/>
      <c r="M273" s="157" t="s">
        <v>1</v>
      </c>
      <c r="N273" s="158" t="s">
        <v>35</v>
      </c>
      <c r="O273" s="145">
        <v>0</v>
      </c>
      <c r="P273" s="145">
        <f t="shared" si="63"/>
        <v>0</v>
      </c>
      <c r="Q273" s="145">
        <v>2.8999999999999998E-3</v>
      </c>
      <c r="R273" s="145">
        <f t="shared" si="64"/>
        <v>1.3488741</v>
      </c>
      <c r="S273" s="145">
        <v>0</v>
      </c>
      <c r="T273" s="146">
        <f t="shared" si="65"/>
        <v>0</v>
      </c>
      <c r="AR273" s="147" t="s">
        <v>279</v>
      </c>
      <c r="AT273" s="147" t="s">
        <v>270</v>
      </c>
      <c r="AU273" s="147" t="s">
        <v>82</v>
      </c>
      <c r="AY273" s="13" t="s">
        <v>195</v>
      </c>
      <c r="BE273" s="148">
        <f t="shared" si="66"/>
        <v>0</v>
      </c>
      <c r="BF273" s="148">
        <f t="shared" si="67"/>
        <v>0</v>
      </c>
      <c r="BG273" s="148">
        <f t="shared" si="68"/>
        <v>0</v>
      </c>
      <c r="BH273" s="148">
        <f t="shared" si="69"/>
        <v>0</v>
      </c>
      <c r="BI273" s="148">
        <f t="shared" si="70"/>
        <v>0</v>
      </c>
      <c r="BJ273" s="13" t="s">
        <v>82</v>
      </c>
      <c r="BK273" s="148">
        <f t="shared" si="71"/>
        <v>0</v>
      </c>
      <c r="BL273" s="13" t="s">
        <v>251</v>
      </c>
      <c r="BM273" s="147" t="s">
        <v>613</v>
      </c>
    </row>
    <row r="274" spans="2:65" s="1" customFormat="1" ht="24.2" customHeight="1">
      <c r="B274" s="135"/>
      <c r="C274" s="136" t="s">
        <v>614</v>
      </c>
      <c r="D274" s="136" t="s">
        <v>197</v>
      </c>
      <c r="E274" s="137" t="s">
        <v>615</v>
      </c>
      <c r="F274" s="138" t="s">
        <v>616</v>
      </c>
      <c r="G274" s="139" t="s">
        <v>299</v>
      </c>
      <c r="H274" s="140">
        <v>25.8</v>
      </c>
      <c r="I274" s="141"/>
      <c r="J274" s="141"/>
      <c r="K274" s="142"/>
      <c r="L274" s="25"/>
      <c r="M274" s="143" t="s">
        <v>1</v>
      </c>
      <c r="N274" s="144" t="s">
        <v>35</v>
      </c>
      <c r="O274" s="145">
        <v>0.746776</v>
      </c>
      <c r="P274" s="145">
        <f t="shared" si="63"/>
        <v>19.266820800000001</v>
      </c>
      <c r="Q274" s="145">
        <v>1E-4</v>
      </c>
      <c r="R274" s="145">
        <f t="shared" si="64"/>
        <v>2.5800000000000003E-3</v>
      </c>
      <c r="S274" s="145">
        <v>0</v>
      </c>
      <c r="T274" s="146">
        <f t="shared" si="65"/>
        <v>0</v>
      </c>
      <c r="AR274" s="147" t="s">
        <v>251</v>
      </c>
      <c r="AT274" s="147" t="s">
        <v>197</v>
      </c>
      <c r="AU274" s="147" t="s">
        <v>82</v>
      </c>
      <c r="AY274" s="13" t="s">
        <v>195</v>
      </c>
      <c r="BE274" s="148">
        <f t="shared" si="66"/>
        <v>0</v>
      </c>
      <c r="BF274" s="148">
        <f t="shared" si="67"/>
        <v>0</v>
      </c>
      <c r="BG274" s="148">
        <f t="shared" si="68"/>
        <v>0</v>
      </c>
      <c r="BH274" s="148">
        <f t="shared" si="69"/>
        <v>0</v>
      </c>
      <c r="BI274" s="148">
        <f t="shared" si="70"/>
        <v>0</v>
      </c>
      <c r="BJ274" s="13" t="s">
        <v>82</v>
      </c>
      <c r="BK274" s="148">
        <f t="shared" si="71"/>
        <v>0</v>
      </c>
      <c r="BL274" s="13" t="s">
        <v>251</v>
      </c>
      <c r="BM274" s="147" t="s">
        <v>617</v>
      </c>
    </row>
    <row r="275" spans="2:65" s="1" customFormat="1" ht="24.2" customHeight="1">
      <c r="B275" s="135"/>
      <c r="C275" s="136" t="s">
        <v>618</v>
      </c>
      <c r="D275" s="136" t="s">
        <v>197</v>
      </c>
      <c r="E275" s="137" t="s">
        <v>619</v>
      </c>
      <c r="F275" s="138" t="s">
        <v>620</v>
      </c>
      <c r="G275" s="139" t="s">
        <v>596</v>
      </c>
      <c r="H275" s="140">
        <v>136.05500000000001</v>
      </c>
      <c r="I275" s="141"/>
      <c r="J275" s="141"/>
      <c r="K275" s="142"/>
      <c r="L275" s="25"/>
      <c r="M275" s="143" t="s">
        <v>1</v>
      </c>
      <c r="N275" s="144" t="s">
        <v>35</v>
      </c>
      <c r="O275" s="145">
        <v>0</v>
      </c>
      <c r="P275" s="145">
        <f t="shared" si="63"/>
        <v>0</v>
      </c>
      <c r="Q275" s="145">
        <v>0</v>
      </c>
      <c r="R275" s="145">
        <f t="shared" si="64"/>
        <v>0</v>
      </c>
      <c r="S275" s="145">
        <v>0</v>
      </c>
      <c r="T275" s="146">
        <f t="shared" si="65"/>
        <v>0</v>
      </c>
      <c r="AR275" s="147" t="s">
        <v>251</v>
      </c>
      <c r="AT275" s="147" t="s">
        <v>197</v>
      </c>
      <c r="AU275" s="147" t="s">
        <v>82</v>
      </c>
      <c r="AY275" s="13" t="s">
        <v>195</v>
      </c>
      <c r="BE275" s="148">
        <f t="shared" si="66"/>
        <v>0</v>
      </c>
      <c r="BF275" s="148">
        <f t="shared" si="67"/>
        <v>0</v>
      </c>
      <c r="BG275" s="148">
        <f t="shared" si="68"/>
        <v>0</v>
      </c>
      <c r="BH275" s="148">
        <f t="shared" si="69"/>
        <v>0</v>
      </c>
      <c r="BI275" s="148">
        <f t="shared" si="70"/>
        <v>0</v>
      </c>
      <c r="BJ275" s="13" t="s">
        <v>82</v>
      </c>
      <c r="BK275" s="148">
        <f t="shared" si="71"/>
        <v>0</v>
      </c>
      <c r="BL275" s="13" t="s">
        <v>251</v>
      </c>
      <c r="BM275" s="147" t="s">
        <v>621</v>
      </c>
    </row>
    <row r="276" spans="2:65" s="11" customFormat="1" ht="22.9" customHeight="1">
      <c r="B276" s="124"/>
      <c r="D276" s="125" t="s">
        <v>68</v>
      </c>
      <c r="E276" s="133" t="s">
        <v>622</v>
      </c>
      <c r="F276" s="133" t="s">
        <v>623</v>
      </c>
      <c r="J276" s="134"/>
      <c r="L276" s="124"/>
      <c r="M276" s="128"/>
      <c r="P276" s="129">
        <f>SUM(P277:P281)</f>
        <v>0</v>
      </c>
      <c r="R276" s="129">
        <f>SUM(R277:R281)</f>
        <v>0</v>
      </c>
      <c r="T276" s="130">
        <f>SUM(T277:T281)</f>
        <v>0</v>
      </c>
      <c r="AR276" s="125" t="s">
        <v>76</v>
      </c>
      <c r="AT276" s="131" t="s">
        <v>68</v>
      </c>
      <c r="AU276" s="131" t="s">
        <v>76</v>
      </c>
      <c r="AY276" s="125" t="s">
        <v>195</v>
      </c>
      <c r="BK276" s="132">
        <f>SUM(BK277:BK281)</f>
        <v>0</v>
      </c>
    </row>
    <row r="277" spans="2:65" s="1" customFormat="1" ht="33" customHeight="1">
      <c r="B277" s="135"/>
      <c r="C277" s="136" t="s">
        <v>433</v>
      </c>
      <c r="D277" s="136" t="s">
        <v>197</v>
      </c>
      <c r="E277" s="137" t="s">
        <v>624</v>
      </c>
      <c r="F277" s="138" t="s">
        <v>625</v>
      </c>
      <c r="G277" s="139" t="s">
        <v>229</v>
      </c>
      <c r="H277" s="140">
        <v>355.2</v>
      </c>
      <c r="I277" s="141"/>
      <c r="J277" s="141"/>
      <c r="K277" s="142"/>
      <c r="L277" s="25"/>
      <c r="M277" s="143" t="s">
        <v>1</v>
      </c>
      <c r="N277" s="144" t="s">
        <v>35</v>
      </c>
      <c r="O277" s="145">
        <v>0</v>
      </c>
      <c r="P277" s="145">
        <f>O277*H277</f>
        <v>0</v>
      </c>
      <c r="Q277" s="145">
        <v>0</v>
      </c>
      <c r="R277" s="145">
        <f>Q277*H277</f>
        <v>0</v>
      </c>
      <c r="S277" s="145">
        <v>0</v>
      </c>
      <c r="T277" s="146">
        <f>S277*H277</f>
        <v>0</v>
      </c>
      <c r="AR277" s="147" t="s">
        <v>251</v>
      </c>
      <c r="AT277" s="147" t="s">
        <v>197</v>
      </c>
      <c r="AU277" s="147" t="s">
        <v>82</v>
      </c>
      <c r="AY277" s="13" t="s">
        <v>195</v>
      </c>
      <c r="BE277" s="148">
        <f>IF(N277="základná",J277,0)</f>
        <v>0</v>
      </c>
      <c r="BF277" s="148">
        <f>IF(N277="znížená",J277,0)</f>
        <v>0</v>
      </c>
      <c r="BG277" s="148">
        <f>IF(N277="zákl. prenesená",J277,0)</f>
        <v>0</v>
      </c>
      <c r="BH277" s="148">
        <f>IF(N277="zníž. prenesená",J277,0)</f>
        <v>0</v>
      </c>
      <c r="BI277" s="148">
        <f>IF(N277="nulová",J277,0)</f>
        <v>0</v>
      </c>
      <c r="BJ277" s="13" t="s">
        <v>82</v>
      </c>
      <c r="BK277" s="148">
        <f>ROUND(I277*H277,2)</f>
        <v>0</v>
      </c>
      <c r="BL277" s="13" t="s">
        <v>251</v>
      </c>
      <c r="BM277" s="147" t="s">
        <v>626</v>
      </c>
    </row>
    <row r="278" spans="2:65" s="1" customFormat="1" ht="33" customHeight="1">
      <c r="B278" s="135"/>
      <c r="C278" s="136" t="s">
        <v>627</v>
      </c>
      <c r="D278" s="136" t="s">
        <v>197</v>
      </c>
      <c r="E278" s="137" t="s">
        <v>628</v>
      </c>
      <c r="F278" s="138" t="s">
        <v>629</v>
      </c>
      <c r="G278" s="139" t="s">
        <v>229</v>
      </c>
      <c r="H278" s="140">
        <v>346.2</v>
      </c>
      <c r="I278" s="141"/>
      <c r="J278" s="141"/>
      <c r="K278" s="142"/>
      <c r="L278" s="25"/>
      <c r="M278" s="143" t="s">
        <v>1</v>
      </c>
      <c r="N278" s="144" t="s">
        <v>35</v>
      </c>
      <c r="O278" s="145">
        <v>0</v>
      </c>
      <c r="P278" s="145">
        <f>O278*H278</f>
        <v>0</v>
      </c>
      <c r="Q278" s="145">
        <v>0</v>
      </c>
      <c r="R278" s="145">
        <f>Q278*H278</f>
        <v>0</v>
      </c>
      <c r="S278" s="145">
        <v>0</v>
      </c>
      <c r="T278" s="146">
        <f>S278*H278</f>
        <v>0</v>
      </c>
      <c r="AR278" s="147" t="s">
        <v>251</v>
      </c>
      <c r="AT278" s="147" t="s">
        <v>197</v>
      </c>
      <c r="AU278" s="147" t="s">
        <v>82</v>
      </c>
      <c r="AY278" s="13" t="s">
        <v>195</v>
      </c>
      <c r="BE278" s="148">
        <f>IF(N278="základná",J278,0)</f>
        <v>0</v>
      </c>
      <c r="BF278" s="148">
        <f>IF(N278="znížená",J278,0)</f>
        <v>0</v>
      </c>
      <c r="BG278" s="148">
        <f>IF(N278="zákl. prenesená",J278,0)</f>
        <v>0</v>
      </c>
      <c r="BH278" s="148">
        <f>IF(N278="zníž. prenesená",J278,0)</f>
        <v>0</v>
      </c>
      <c r="BI278" s="148">
        <f>IF(N278="nulová",J278,0)</f>
        <v>0</v>
      </c>
      <c r="BJ278" s="13" t="s">
        <v>82</v>
      </c>
      <c r="BK278" s="148">
        <f>ROUND(I278*H278,2)</f>
        <v>0</v>
      </c>
      <c r="BL278" s="13" t="s">
        <v>251</v>
      </c>
      <c r="BM278" s="147" t="s">
        <v>630</v>
      </c>
    </row>
    <row r="279" spans="2:65" s="1" customFormat="1" ht="49.15" customHeight="1">
      <c r="B279" s="135"/>
      <c r="C279" s="136" t="s">
        <v>437</v>
      </c>
      <c r="D279" s="136" t="s">
        <v>197</v>
      </c>
      <c r="E279" s="137" t="s">
        <v>631</v>
      </c>
      <c r="F279" s="138" t="s">
        <v>632</v>
      </c>
      <c r="G279" s="139" t="s">
        <v>229</v>
      </c>
      <c r="H279" s="140">
        <v>47.9</v>
      </c>
      <c r="I279" s="141"/>
      <c r="J279" s="141"/>
      <c r="K279" s="142"/>
      <c r="L279" s="25"/>
      <c r="M279" s="143" t="s">
        <v>1</v>
      </c>
      <c r="N279" s="144" t="s">
        <v>35</v>
      </c>
      <c r="O279" s="145">
        <v>0</v>
      </c>
      <c r="P279" s="145">
        <f>O279*H279</f>
        <v>0</v>
      </c>
      <c r="Q279" s="145">
        <v>0</v>
      </c>
      <c r="R279" s="145">
        <f>Q279*H279</f>
        <v>0</v>
      </c>
      <c r="S279" s="145">
        <v>0</v>
      </c>
      <c r="T279" s="146">
        <f>S279*H279</f>
        <v>0</v>
      </c>
      <c r="AR279" s="147" t="s">
        <v>251</v>
      </c>
      <c r="AT279" s="147" t="s">
        <v>197</v>
      </c>
      <c r="AU279" s="147" t="s">
        <v>82</v>
      </c>
      <c r="AY279" s="13" t="s">
        <v>195</v>
      </c>
      <c r="BE279" s="148">
        <f>IF(N279="základná",J279,0)</f>
        <v>0</v>
      </c>
      <c r="BF279" s="148">
        <f>IF(N279="znížená",J279,0)</f>
        <v>0</v>
      </c>
      <c r="BG279" s="148">
        <f>IF(N279="zákl. prenesená",J279,0)</f>
        <v>0</v>
      </c>
      <c r="BH279" s="148">
        <f>IF(N279="zníž. prenesená",J279,0)</f>
        <v>0</v>
      </c>
      <c r="BI279" s="148">
        <f>IF(N279="nulová",J279,0)</f>
        <v>0</v>
      </c>
      <c r="BJ279" s="13" t="s">
        <v>82</v>
      </c>
      <c r="BK279" s="148">
        <f>ROUND(I279*H279,2)</f>
        <v>0</v>
      </c>
      <c r="BL279" s="13" t="s">
        <v>251</v>
      </c>
      <c r="BM279" s="147" t="s">
        <v>633</v>
      </c>
    </row>
    <row r="280" spans="2:65" s="1" customFormat="1" ht="49.15" customHeight="1">
      <c r="B280" s="135"/>
      <c r="C280" s="136" t="s">
        <v>634</v>
      </c>
      <c r="D280" s="136" t="s">
        <v>197</v>
      </c>
      <c r="E280" s="137" t="s">
        <v>635</v>
      </c>
      <c r="F280" s="138" t="s">
        <v>636</v>
      </c>
      <c r="G280" s="139" t="s">
        <v>229</v>
      </c>
      <c r="H280" s="140">
        <v>70.400000000000006</v>
      </c>
      <c r="I280" s="141"/>
      <c r="J280" s="141"/>
      <c r="K280" s="142"/>
      <c r="L280" s="25"/>
      <c r="M280" s="143" t="s">
        <v>1</v>
      </c>
      <c r="N280" s="144" t="s">
        <v>35</v>
      </c>
      <c r="O280" s="145">
        <v>0</v>
      </c>
      <c r="P280" s="145">
        <f>O280*H280</f>
        <v>0</v>
      </c>
      <c r="Q280" s="145">
        <v>0</v>
      </c>
      <c r="R280" s="145">
        <f>Q280*H280</f>
        <v>0</v>
      </c>
      <c r="S280" s="145">
        <v>0</v>
      </c>
      <c r="T280" s="146">
        <f>S280*H280</f>
        <v>0</v>
      </c>
      <c r="AR280" s="147" t="s">
        <v>251</v>
      </c>
      <c r="AT280" s="147" t="s">
        <v>197</v>
      </c>
      <c r="AU280" s="147" t="s">
        <v>82</v>
      </c>
      <c r="AY280" s="13" t="s">
        <v>195</v>
      </c>
      <c r="BE280" s="148">
        <f>IF(N280="základná",J280,0)</f>
        <v>0</v>
      </c>
      <c r="BF280" s="148">
        <f>IF(N280="znížená",J280,0)</f>
        <v>0</v>
      </c>
      <c r="BG280" s="148">
        <f>IF(N280="zákl. prenesená",J280,0)</f>
        <v>0</v>
      </c>
      <c r="BH280" s="148">
        <f>IF(N280="zníž. prenesená",J280,0)</f>
        <v>0</v>
      </c>
      <c r="BI280" s="148">
        <f>IF(N280="nulová",J280,0)</f>
        <v>0</v>
      </c>
      <c r="BJ280" s="13" t="s">
        <v>82</v>
      </c>
      <c r="BK280" s="148">
        <f>ROUND(I280*H280,2)</f>
        <v>0</v>
      </c>
      <c r="BL280" s="13" t="s">
        <v>251</v>
      </c>
      <c r="BM280" s="147" t="s">
        <v>637</v>
      </c>
    </row>
    <row r="281" spans="2:65" s="1" customFormat="1" ht="24.2" customHeight="1">
      <c r="B281" s="135"/>
      <c r="C281" s="136" t="s">
        <v>441</v>
      </c>
      <c r="D281" s="136" t="s">
        <v>197</v>
      </c>
      <c r="E281" s="137" t="s">
        <v>638</v>
      </c>
      <c r="F281" s="138" t="s">
        <v>639</v>
      </c>
      <c r="G281" s="139" t="s">
        <v>596</v>
      </c>
      <c r="H281" s="140">
        <v>871.65700000000004</v>
      </c>
      <c r="I281" s="141"/>
      <c r="J281" s="141"/>
      <c r="K281" s="142"/>
      <c r="L281" s="25"/>
      <c r="M281" s="143" t="s">
        <v>1</v>
      </c>
      <c r="N281" s="144" t="s">
        <v>35</v>
      </c>
      <c r="O281" s="145">
        <v>0</v>
      </c>
      <c r="P281" s="145">
        <f>O281*H281</f>
        <v>0</v>
      </c>
      <c r="Q281" s="145">
        <v>0</v>
      </c>
      <c r="R281" s="145">
        <f>Q281*H281</f>
        <v>0</v>
      </c>
      <c r="S281" s="145">
        <v>0</v>
      </c>
      <c r="T281" s="146">
        <f>S281*H281</f>
        <v>0</v>
      </c>
      <c r="AR281" s="147" t="s">
        <v>251</v>
      </c>
      <c r="AT281" s="147" t="s">
        <v>197</v>
      </c>
      <c r="AU281" s="147" t="s">
        <v>82</v>
      </c>
      <c r="AY281" s="13" t="s">
        <v>195</v>
      </c>
      <c r="BE281" s="148">
        <f>IF(N281="základná",J281,0)</f>
        <v>0</v>
      </c>
      <c r="BF281" s="148">
        <f>IF(N281="znížená",J281,0)</f>
        <v>0</v>
      </c>
      <c r="BG281" s="148">
        <f>IF(N281="zákl. prenesená",J281,0)</f>
        <v>0</v>
      </c>
      <c r="BH281" s="148">
        <f>IF(N281="zníž. prenesená",J281,0)</f>
        <v>0</v>
      </c>
      <c r="BI281" s="148">
        <f>IF(N281="nulová",J281,0)</f>
        <v>0</v>
      </c>
      <c r="BJ281" s="13" t="s">
        <v>82</v>
      </c>
      <c r="BK281" s="148">
        <f>ROUND(I281*H281,2)</f>
        <v>0</v>
      </c>
      <c r="BL281" s="13" t="s">
        <v>251</v>
      </c>
      <c r="BM281" s="147" t="s">
        <v>640</v>
      </c>
    </row>
    <row r="282" spans="2:65" s="11" customFormat="1" ht="22.9" customHeight="1">
      <c r="B282" s="124"/>
      <c r="D282" s="125" t="s">
        <v>68</v>
      </c>
      <c r="E282" s="133" t="s">
        <v>641</v>
      </c>
      <c r="F282" s="133" t="s">
        <v>642</v>
      </c>
      <c r="J282" s="134"/>
      <c r="L282" s="124"/>
      <c r="M282" s="128"/>
      <c r="P282" s="129">
        <f>SUM(P283:P284)</f>
        <v>36.101472000000001</v>
      </c>
      <c r="R282" s="129">
        <f>SUM(R283:R284)</f>
        <v>0.157315488</v>
      </c>
      <c r="T282" s="130">
        <f>SUM(T283:T284)</f>
        <v>0</v>
      </c>
      <c r="AR282" s="125" t="s">
        <v>82</v>
      </c>
      <c r="AT282" s="131" t="s">
        <v>68</v>
      </c>
      <c r="AU282" s="131" t="s">
        <v>76</v>
      </c>
      <c r="AY282" s="125" t="s">
        <v>195</v>
      </c>
      <c r="BK282" s="132">
        <f>SUM(BK283:BK284)</f>
        <v>0</v>
      </c>
    </row>
    <row r="283" spans="2:65" s="1" customFormat="1" ht="33" customHeight="1">
      <c r="B283" s="135"/>
      <c r="C283" s="136" t="s">
        <v>643</v>
      </c>
      <c r="D283" s="136" t="s">
        <v>197</v>
      </c>
      <c r="E283" s="137" t="s">
        <v>644</v>
      </c>
      <c r="F283" s="138" t="s">
        <v>645</v>
      </c>
      <c r="G283" s="139" t="s">
        <v>299</v>
      </c>
      <c r="H283" s="140">
        <v>105.6</v>
      </c>
      <c r="I283" s="141"/>
      <c r="J283" s="141"/>
      <c r="K283" s="142"/>
      <c r="L283" s="25"/>
      <c r="M283" s="143" t="s">
        <v>1</v>
      </c>
      <c r="N283" s="144" t="s">
        <v>35</v>
      </c>
      <c r="O283" s="145">
        <v>0.34187000000000001</v>
      </c>
      <c r="P283" s="145">
        <f>O283*H283</f>
        <v>36.101472000000001</v>
      </c>
      <c r="Q283" s="145">
        <v>1.4897300000000001E-3</v>
      </c>
      <c r="R283" s="145">
        <f>Q283*H283</f>
        <v>0.157315488</v>
      </c>
      <c r="S283" s="145">
        <v>0</v>
      </c>
      <c r="T283" s="146">
        <f>S283*H283</f>
        <v>0</v>
      </c>
      <c r="AR283" s="147" t="s">
        <v>251</v>
      </c>
      <c r="AT283" s="147" t="s">
        <v>197</v>
      </c>
      <c r="AU283" s="147" t="s">
        <v>82</v>
      </c>
      <c r="AY283" s="13" t="s">
        <v>195</v>
      </c>
      <c r="BE283" s="148">
        <f>IF(N283="základná",J283,0)</f>
        <v>0</v>
      </c>
      <c r="BF283" s="148">
        <f>IF(N283="znížená",J283,0)</f>
        <v>0</v>
      </c>
      <c r="BG283" s="148">
        <f>IF(N283="zákl. prenesená",J283,0)</f>
        <v>0</v>
      </c>
      <c r="BH283" s="148">
        <f>IF(N283="zníž. prenesená",J283,0)</f>
        <v>0</v>
      </c>
      <c r="BI283" s="148">
        <f>IF(N283="nulová",J283,0)</f>
        <v>0</v>
      </c>
      <c r="BJ283" s="13" t="s">
        <v>82</v>
      </c>
      <c r="BK283" s="148">
        <f>ROUND(I283*H283,2)</f>
        <v>0</v>
      </c>
      <c r="BL283" s="13" t="s">
        <v>251</v>
      </c>
      <c r="BM283" s="147" t="s">
        <v>646</v>
      </c>
    </row>
    <row r="284" spans="2:65" s="1" customFormat="1" ht="24.2" customHeight="1">
      <c r="B284" s="135"/>
      <c r="C284" s="136" t="s">
        <v>445</v>
      </c>
      <c r="D284" s="136" t="s">
        <v>197</v>
      </c>
      <c r="E284" s="137" t="s">
        <v>647</v>
      </c>
      <c r="F284" s="138" t="s">
        <v>648</v>
      </c>
      <c r="G284" s="139" t="s">
        <v>596</v>
      </c>
      <c r="H284" s="140">
        <v>24.783999999999999</v>
      </c>
      <c r="I284" s="141"/>
      <c r="J284" s="141"/>
      <c r="K284" s="142"/>
      <c r="L284" s="25"/>
      <c r="M284" s="143" t="s">
        <v>1</v>
      </c>
      <c r="N284" s="144" t="s">
        <v>35</v>
      </c>
      <c r="O284" s="145">
        <v>0</v>
      </c>
      <c r="P284" s="145">
        <f>O284*H284</f>
        <v>0</v>
      </c>
      <c r="Q284" s="145">
        <v>0</v>
      </c>
      <c r="R284" s="145">
        <f>Q284*H284</f>
        <v>0</v>
      </c>
      <c r="S284" s="145">
        <v>0</v>
      </c>
      <c r="T284" s="146">
        <f>S284*H284</f>
        <v>0</v>
      </c>
      <c r="AR284" s="147" t="s">
        <v>251</v>
      </c>
      <c r="AT284" s="147" t="s">
        <v>197</v>
      </c>
      <c r="AU284" s="147" t="s">
        <v>82</v>
      </c>
      <c r="AY284" s="13" t="s">
        <v>195</v>
      </c>
      <c r="BE284" s="148">
        <f>IF(N284="základná",J284,0)</f>
        <v>0</v>
      </c>
      <c r="BF284" s="148">
        <f>IF(N284="znížená",J284,0)</f>
        <v>0</v>
      </c>
      <c r="BG284" s="148">
        <f>IF(N284="zákl. prenesená",J284,0)</f>
        <v>0</v>
      </c>
      <c r="BH284" s="148">
        <f>IF(N284="zníž. prenesená",J284,0)</f>
        <v>0</v>
      </c>
      <c r="BI284" s="148">
        <f>IF(N284="nulová",J284,0)</f>
        <v>0</v>
      </c>
      <c r="BJ284" s="13" t="s">
        <v>82</v>
      </c>
      <c r="BK284" s="148">
        <f>ROUND(I284*H284,2)</f>
        <v>0</v>
      </c>
      <c r="BL284" s="13" t="s">
        <v>251</v>
      </c>
      <c r="BM284" s="147" t="s">
        <v>649</v>
      </c>
    </row>
    <row r="285" spans="2:65" s="11" customFormat="1" ht="22.9" customHeight="1">
      <c r="B285" s="124"/>
      <c r="D285" s="125" t="s">
        <v>68</v>
      </c>
      <c r="E285" s="133" t="s">
        <v>650</v>
      </c>
      <c r="F285" s="133" t="s">
        <v>651</v>
      </c>
      <c r="J285" s="134"/>
      <c r="L285" s="124"/>
      <c r="M285" s="128"/>
      <c r="P285" s="129">
        <f>SUM(P286:P309)</f>
        <v>383.47902800000003</v>
      </c>
      <c r="R285" s="129">
        <f>SUM(R286:R309)</f>
        <v>1.7941515000000001</v>
      </c>
      <c r="T285" s="130">
        <f>SUM(T286:T309)</f>
        <v>0</v>
      </c>
      <c r="AR285" s="125" t="s">
        <v>82</v>
      </c>
      <c r="AT285" s="131" t="s">
        <v>68</v>
      </c>
      <c r="AU285" s="131" t="s">
        <v>76</v>
      </c>
      <c r="AY285" s="125" t="s">
        <v>195</v>
      </c>
      <c r="BK285" s="132">
        <f>SUM(BK286:BK309)</f>
        <v>0</v>
      </c>
    </row>
    <row r="286" spans="2:65" s="1" customFormat="1" ht="24.2" customHeight="1">
      <c r="B286" s="135"/>
      <c r="C286" s="136" t="s">
        <v>652</v>
      </c>
      <c r="D286" s="136" t="s">
        <v>197</v>
      </c>
      <c r="E286" s="137" t="s">
        <v>653</v>
      </c>
      <c r="F286" s="138" t="s">
        <v>654</v>
      </c>
      <c r="G286" s="139" t="s">
        <v>299</v>
      </c>
      <c r="H286" s="140">
        <v>545.9</v>
      </c>
      <c r="I286" s="141"/>
      <c r="J286" s="141"/>
      <c r="K286" s="142"/>
      <c r="L286" s="25"/>
      <c r="M286" s="143" t="s">
        <v>1</v>
      </c>
      <c r="N286" s="144" t="s">
        <v>35</v>
      </c>
      <c r="O286" s="145">
        <v>0.63292000000000004</v>
      </c>
      <c r="P286" s="145">
        <f t="shared" ref="P286:P309" si="72">O286*H286</f>
        <v>345.51102800000001</v>
      </c>
      <c r="Q286" s="145">
        <v>2.1499999999999999E-4</v>
      </c>
      <c r="R286" s="145">
        <f t="shared" ref="R286:R309" si="73">Q286*H286</f>
        <v>0.11736849999999999</v>
      </c>
      <c r="S286" s="145">
        <v>0</v>
      </c>
      <c r="T286" s="146">
        <f t="shared" ref="T286:T309" si="74">S286*H286</f>
        <v>0</v>
      </c>
      <c r="AR286" s="147" t="s">
        <v>251</v>
      </c>
      <c r="AT286" s="147" t="s">
        <v>197</v>
      </c>
      <c r="AU286" s="147" t="s">
        <v>82</v>
      </c>
      <c r="AY286" s="13" t="s">
        <v>195</v>
      </c>
      <c r="BE286" s="148">
        <f t="shared" ref="BE286:BE309" si="75">IF(N286="základná",J286,0)</f>
        <v>0</v>
      </c>
      <c r="BF286" s="148">
        <f t="shared" ref="BF286:BF309" si="76">IF(N286="znížená",J286,0)</f>
        <v>0</v>
      </c>
      <c r="BG286" s="148">
        <f t="shared" ref="BG286:BG309" si="77">IF(N286="zákl. prenesená",J286,0)</f>
        <v>0</v>
      </c>
      <c r="BH286" s="148">
        <f t="shared" ref="BH286:BH309" si="78">IF(N286="zníž. prenesená",J286,0)</f>
        <v>0</v>
      </c>
      <c r="BI286" s="148">
        <f t="shared" ref="BI286:BI309" si="79">IF(N286="nulová",J286,0)</f>
        <v>0</v>
      </c>
      <c r="BJ286" s="13" t="s">
        <v>82</v>
      </c>
      <c r="BK286" s="148">
        <f t="shared" ref="BK286:BK309" si="80">ROUND(I286*H286,2)</f>
        <v>0</v>
      </c>
      <c r="BL286" s="13" t="s">
        <v>251</v>
      </c>
      <c r="BM286" s="147" t="s">
        <v>655</v>
      </c>
    </row>
    <row r="287" spans="2:65" s="1" customFormat="1" ht="37.9" customHeight="1">
      <c r="B287" s="135"/>
      <c r="C287" s="149" t="s">
        <v>449</v>
      </c>
      <c r="D287" s="149" t="s">
        <v>270</v>
      </c>
      <c r="E287" s="150" t="s">
        <v>656</v>
      </c>
      <c r="F287" s="151" t="s">
        <v>657</v>
      </c>
      <c r="G287" s="152" t="s">
        <v>299</v>
      </c>
      <c r="H287" s="153">
        <v>573.19500000000005</v>
      </c>
      <c r="I287" s="154"/>
      <c r="J287" s="154"/>
      <c r="K287" s="155"/>
      <c r="L287" s="156"/>
      <c r="M287" s="157" t="s">
        <v>1</v>
      </c>
      <c r="N287" s="158" t="s">
        <v>35</v>
      </c>
      <c r="O287" s="145">
        <v>0</v>
      </c>
      <c r="P287" s="145">
        <f t="shared" si="72"/>
        <v>0</v>
      </c>
      <c r="Q287" s="145">
        <v>1E-4</v>
      </c>
      <c r="R287" s="145">
        <f t="shared" si="73"/>
        <v>5.7319500000000009E-2</v>
      </c>
      <c r="S287" s="145">
        <v>0</v>
      </c>
      <c r="T287" s="146">
        <f t="shared" si="74"/>
        <v>0</v>
      </c>
      <c r="AR287" s="147" t="s">
        <v>279</v>
      </c>
      <c r="AT287" s="147" t="s">
        <v>270</v>
      </c>
      <c r="AU287" s="147" t="s">
        <v>82</v>
      </c>
      <c r="AY287" s="13" t="s">
        <v>195</v>
      </c>
      <c r="BE287" s="148">
        <f t="shared" si="75"/>
        <v>0</v>
      </c>
      <c r="BF287" s="148">
        <f t="shared" si="76"/>
        <v>0</v>
      </c>
      <c r="BG287" s="148">
        <f t="shared" si="77"/>
        <v>0</v>
      </c>
      <c r="BH287" s="148">
        <f t="shared" si="78"/>
        <v>0</v>
      </c>
      <c r="BI287" s="148">
        <f t="shared" si="79"/>
        <v>0</v>
      </c>
      <c r="BJ287" s="13" t="s">
        <v>82</v>
      </c>
      <c r="BK287" s="148">
        <f t="shared" si="80"/>
        <v>0</v>
      </c>
      <c r="BL287" s="13" t="s">
        <v>251</v>
      </c>
      <c r="BM287" s="147" t="s">
        <v>658</v>
      </c>
    </row>
    <row r="288" spans="2:65" s="1" customFormat="1" ht="37.9" customHeight="1">
      <c r="B288" s="135"/>
      <c r="C288" s="149" t="s">
        <v>659</v>
      </c>
      <c r="D288" s="149" t="s">
        <v>270</v>
      </c>
      <c r="E288" s="150" t="s">
        <v>660</v>
      </c>
      <c r="F288" s="151" t="s">
        <v>661</v>
      </c>
      <c r="G288" s="152" t="s">
        <v>299</v>
      </c>
      <c r="H288" s="153">
        <v>573.19500000000005</v>
      </c>
      <c r="I288" s="154"/>
      <c r="J288" s="154"/>
      <c r="K288" s="155"/>
      <c r="L288" s="156"/>
      <c r="M288" s="157" t="s">
        <v>1</v>
      </c>
      <c r="N288" s="158" t="s">
        <v>35</v>
      </c>
      <c r="O288" s="145">
        <v>0</v>
      </c>
      <c r="P288" s="145">
        <f t="shared" si="72"/>
        <v>0</v>
      </c>
      <c r="Q288" s="145">
        <v>1E-4</v>
      </c>
      <c r="R288" s="145">
        <f t="shared" si="73"/>
        <v>5.7319500000000009E-2</v>
      </c>
      <c r="S288" s="145">
        <v>0</v>
      </c>
      <c r="T288" s="146">
        <f t="shared" si="74"/>
        <v>0</v>
      </c>
      <c r="AR288" s="147" t="s">
        <v>279</v>
      </c>
      <c r="AT288" s="147" t="s">
        <v>270</v>
      </c>
      <c r="AU288" s="147" t="s">
        <v>82</v>
      </c>
      <c r="AY288" s="13" t="s">
        <v>195</v>
      </c>
      <c r="BE288" s="148">
        <f t="shared" si="75"/>
        <v>0</v>
      </c>
      <c r="BF288" s="148">
        <f t="shared" si="76"/>
        <v>0</v>
      </c>
      <c r="BG288" s="148">
        <f t="shared" si="77"/>
        <v>0</v>
      </c>
      <c r="BH288" s="148">
        <f t="shared" si="78"/>
        <v>0</v>
      </c>
      <c r="BI288" s="148">
        <f t="shared" si="79"/>
        <v>0</v>
      </c>
      <c r="BJ288" s="13" t="s">
        <v>82</v>
      </c>
      <c r="BK288" s="148">
        <f t="shared" si="80"/>
        <v>0</v>
      </c>
      <c r="BL288" s="13" t="s">
        <v>251</v>
      </c>
      <c r="BM288" s="147" t="s">
        <v>662</v>
      </c>
    </row>
    <row r="289" spans="2:65" s="1" customFormat="1" ht="24.2" customHeight="1">
      <c r="B289" s="135"/>
      <c r="C289" s="149" t="s">
        <v>453</v>
      </c>
      <c r="D289" s="149" t="s">
        <v>270</v>
      </c>
      <c r="E289" s="150" t="s">
        <v>663</v>
      </c>
      <c r="F289" s="151" t="s">
        <v>664</v>
      </c>
      <c r="G289" s="152" t="s">
        <v>336</v>
      </c>
      <c r="H289" s="153">
        <v>20</v>
      </c>
      <c r="I289" s="154"/>
      <c r="J289" s="154"/>
      <c r="K289" s="155"/>
      <c r="L289" s="156"/>
      <c r="M289" s="157" t="s">
        <v>1</v>
      </c>
      <c r="N289" s="158" t="s">
        <v>35</v>
      </c>
      <c r="O289" s="145">
        <v>0</v>
      </c>
      <c r="P289" s="145">
        <f t="shared" si="72"/>
        <v>0</v>
      </c>
      <c r="Q289" s="145">
        <v>1.29E-2</v>
      </c>
      <c r="R289" s="145">
        <f t="shared" si="73"/>
        <v>0.25800000000000001</v>
      </c>
      <c r="S289" s="145">
        <v>0</v>
      </c>
      <c r="T289" s="146">
        <f t="shared" si="74"/>
        <v>0</v>
      </c>
      <c r="AR289" s="147" t="s">
        <v>279</v>
      </c>
      <c r="AT289" s="147" t="s">
        <v>270</v>
      </c>
      <c r="AU289" s="147" t="s">
        <v>82</v>
      </c>
      <c r="AY289" s="13" t="s">
        <v>195</v>
      </c>
      <c r="BE289" s="148">
        <f t="shared" si="75"/>
        <v>0</v>
      </c>
      <c r="BF289" s="148">
        <f t="shared" si="76"/>
        <v>0</v>
      </c>
      <c r="BG289" s="148">
        <f t="shared" si="77"/>
        <v>0</v>
      </c>
      <c r="BH289" s="148">
        <f t="shared" si="78"/>
        <v>0</v>
      </c>
      <c r="BI289" s="148">
        <f t="shared" si="79"/>
        <v>0</v>
      </c>
      <c r="BJ289" s="13" t="s">
        <v>82</v>
      </c>
      <c r="BK289" s="148">
        <f t="shared" si="80"/>
        <v>0</v>
      </c>
      <c r="BL289" s="13" t="s">
        <v>251</v>
      </c>
      <c r="BM289" s="147" t="s">
        <v>665</v>
      </c>
    </row>
    <row r="290" spans="2:65" s="1" customFormat="1" ht="24.2" customHeight="1">
      <c r="B290" s="135"/>
      <c r="C290" s="149" t="s">
        <v>666</v>
      </c>
      <c r="D290" s="149" t="s">
        <v>270</v>
      </c>
      <c r="E290" s="150" t="s">
        <v>667</v>
      </c>
      <c r="F290" s="151" t="s">
        <v>668</v>
      </c>
      <c r="G290" s="152" t="s">
        <v>336</v>
      </c>
      <c r="H290" s="153">
        <v>24</v>
      </c>
      <c r="I290" s="154"/>
      <c r="J290" s="154"/>
      <c r="K290" s="155"/>
      <c r="L290" s="156"/>
      <c r="M290" s="157" t="s">
        <v>1</v>
      </c>
      <c r="N290" s="158" t="s">
        <v>35</v>
      </c>
      <c r="O290" s="145">
        <v>0</v>
      </c>
      <c r="P290" s="145">
        <f t="shared" si="72"/>
        <v>0</v>
      </c>
      <c r="Q290" s="145">
        <v>1.29E-2</v>
      </c>
      <c r="R290" s="145">
        <f t="shared" si="73"/>
        <v>0.30959999999999999</v>
      </c>
      <c r="S290" s="145">
        <v>0</v>
      </c>
      <c r="T290" s="146">
        <f t="shared" si="74"/>
        <v>0</v>
      </c>
      <c r="AR290" s="147" t="s">
        <v>279</v>
      </c>
      <c r="AT290" s="147" t="s">
        <v>270</v>
      </c>
      <c r="AU290" s="147" t="s">
        <v>82</v>
      </c>
      <c r="AY290" s="13" t="s">
        <v>195</v>
      </c>
      <c r="BE290" s="148">
        <f t="shared" si="75"/>
        <v>0</v>
      </c>
      <c r="BF290" s="148">
        <f t="shared" si="76"/>
        <v>0</v>
      </c>
      <c r="BG290" s="148">
        <f t="shared" si="77"/>
        <v>0</v>
      </c>
      <c r="BH290" s="148">
        <f t="shared" si="78"/>
        <v>0</v>
      </c>
      <c r="BI290" s="148">
        <f t="shared" si="79"/>
        <v>0</v>
      </c>
      <c r="BJ290" s="13" t="s">
        <v>82</v>
      </c>
      <c r="BK290" s="148">
        <f t="shared" si="80"/>
        <v>0</v>
      </c>
      <c r="BL290" s="13" t="s">
        <v>251</v>
      </c>
      <c r="BM290" s="147" t="s">
        <v>669</v>
      </c>
    </row>
    <row r="291" spans="2:65" s="1" customFormat="1" ht="24.2" customHeight="1">
      <c r="B291" s="135"/>
      <c r="C291" s="149" t="s">
        <v>457</v>
      </c>
      <c r="D291" s="149" t="s">
        <v>270</v>
      </c>
      <c r="E291" s="150" t="s">
        <v>670</v>
      </c>
      <c r="F291" s="151" t="s">
        <v>671</v>
      </c>
      <c r="G291" s="152" t="s">
        <v>336</v>
      </c>
      <c r="H291" s="153">
        <v>5</v>
      </c>
      <c r="I291" s="154"/>
      <c r="J291" s="154"/>
      <c r="K291" s="155"/>
      <c r="L291" s="156"/>
      <c r="M291" s="157" t="s">
        <v>1</v>
      </c>
      <c r="N291" s="158" t="s">
        <v>35</v>
      </c>
      <c r="O291" s="145">
        <v>0</v>
      </c>
      <c r="P291" s="145">
        <f t="shared" si="72"/>
        <v>0</v>
      </c>
      <c r="Q291" s="145">
        <v>1.29E-2</v>
      </c>
      <c r="R291" s="145">
        <f t="shared" si="73"/>
        <v>6.4500000000000002E-2</v>
      </c>
      <c r="S291" s="145">
        <v>0</v>
      </c>
      <c r="T291" s="146">
        <f t="shared" si="74"/>
        <v>0</v>
      </c>
      <c r="AR291" s="147" t="s">
        <v>279</v>
      </c>
      <c r="AT291" s="147" t="s">
        <v>270</v>
      </c>
      <c r="AU291" s="147" t="s">
        <v>82</v>
      </c>
      <c r="AY291" s="13" t="s">
        <v>195</v>
      </c>
      <c r="BE291" s="148">
        <f t="shared" si="75"/>
        <v>0</v>
      </c>
      <c r="BF291" s="148">
        <f t="shared" si="76"/>
        <v>0</v>
      </c>
      <c r="BG291" s="148">
        <f t="shared" si="77"/>
        <v>0</v>
      </c>
      <c r="BH291" s="148">
        <f t="shared" si="78"/>
        <v>0</v>
      </c>
      <c r="BI291" s="148">
        <f t="shared" si="79"/>
        <v>0</v>
      </c>
      <c r="BJ291" s="13" t="s">
        <v>82</v>
      </c>
      <c r="BK291" s="148">
        <f t="shared" si="80"/>
        <v>0</v>
      </c>
      <c r="BL291" s="13" t="s">
        <v>251</v>
      </c>
      <c r="BM291" s="147" t="s">
        <v>672</v>
      </c>
    </row>
    <row r="292" spans="2:65" s="1" customFormat="1" ht="24.2" customHeight="1">
      <c r="B292" s="135"/>
      <c r="C292" s="149" t="s">
        <v>673</v>
      </c>
      <c r="D292" s="149" t="s">
        <v>270</v>
      </c>
      <c r="E292" s="150" t="s">
        <v>674</v>
      </c>
      <c r="F292" s="151" t="s">
        <v>675</v>
      </c>
      <c r="G292" s="152" t="s">
        <v>336</v>
      </c>
      <c r="H292" s="153">
        <v>13</v>
      </c>
      <c r="I292" s="154"/>
      <c r="J292" s="154"/>
      <c r="K292" s="155"/>
      <c r="L292" s="156"/>
      <c r="M292" s="157" t="s">
        <v>1</v>
      </c>
      <c r="N292" s="158" t="s">
        <v>35</v>
      </c>
      <c r="O292" s="145">
        <v>0</v>
      </c>
      <c r="P292" s="145">
        <f t="shared" si="72"/>
        <v>0</v>
      </c>
      <c r="Q292" s="145">
        <v>1.29E-2</v>
      </c>
      <c r="R292" s="145">
        <f t="shared" si="73"/>
        <v>0.16769999999999999</v>
      </c>
      <c r="S292" s="145">
        <v>0</v>
      </c>
      <c r="T292" s="146">
        <f t="shared" si="74"/>
        <v>0</v>
      </c>
      <c r="AR292" s="147" t="s">
        <v>279</v>
      </c>
      <c r="AT292" s="147" t="s">
        <v>270</v>
      </c>
      <c r="AU292" s="147" t="s">
        <v>82</v>
      </c>
      <c r="AY292" s="13" t="s">
        <v>195</v>
      </c>
      <c r="BE292" s="148">
        <f t="shared" si="75"/>
        <v>0</v>
      </c>
      <c r="BF292" s="148">
        <f t="shared" si="76"/>
        <v>0</v>
      </c>
      <c r="BG292" s="148">
        <f t="shared" si="77"/>
        <v>0</v>
      </c>
      <c r="BH292" s="148">
        <f t="shared" si="78"/>
        <v>0</v>
      </c>
      <c r="BI292" s="148">
        <f t="shared" si="79"/>
        <v>0</v>
      </c>
      <c r="BJ292" s="13" t="s">
        <v>82</v>
      </c>
      <c r="BK292" s="148">
        <f t="shared" si="80"/>
        <v>0</v>
      </c>
      <c r="BL292" s="13" t="s">
        <v>251</v>
      </c>
      <c r="BM292" s="147" t="s">
        <v>676</v>
      </c>
    </row>
    <row r="293" spans="2:65" s="1" customFormat="1" ht="24.2" customHeight="1">
      <c r="B293" s="135"/>
      <c r="C293" s="149" t="s">
        <v>461</v>
      </c>
      <c r="D293" s="149" t="s">
        <v>270</v>
      </c>
      <c r="E293" s="150" t="s">
        <v>677</v>
      </c>
      <c r="F293" s="151" t="s">
        <v>678</v>
      </c>
      <c r="G293" s="152" t="s">
        <v>336</v>
      </c>
      <c r="H293" s="153">
        <v>28</v>
      </c>
      <c r="I293" s="154"/>
      <c r="J293" s="154"/>
      <c r="K293" s="155"/>
      <c r="L293" s="156"/>
      <c r="M293" s="157" t="s">
        <v>1</v>
      </c>
      <c r="N293" s="158" t="s">
        <v>35</v>
      </c>
      <c r="O293" s="145">
        <v>0</v>
      </c>
      <c r="P293" s="145">
        <f t="shared" si="72"/>
        <v>0</v>
      </c>
      <c r="Q293" s="145">
        <v>1.29E-2</v>
      </c>
      <c r="R293" s="145">
        <f t="shared" si="73"/>
        <v>0.36120000000000002</v>
      </c>
      <c r="S293" s="145">
        <v>0</v>
      </c>
      <c r="T293" s="146">
        <f t="shared" si="74"/>
        <v>0</v>
      </c>
      <c r="AR293" s="147" t="s">
        <v>279</v>
      </c>
      <c r="AT293" s="147" t="s">
        <v>270</v>
      </c>
      <c r="AU293" s="147" t="s">
        <v>82</v>
      </c>
      <c r="AY293" s="13" t="s">
        <v>195</v>
      </c>
      <c r="BE293" s="148">
        <f t="shared" si="75"/>
        <v>0</v>
      </c>
      <c r="BF293" s="148">
        <f t="shared" si="76"/>
        <v>0</v>
      </c>
      <c r="BG293" s="148">
        <f t="shared" si="77"/>
        <v>0</v>
      </c>
      <c r="BH293" s="148">
        <f t="shared" si="78"/>
        <v>0</v>
      </c>
      <c r="BI293" s="148">
        <f t="shared" si="79"/>
        <v>0</v>
      </c>
      <c r="BJ293" s="13" t="s">
        <v>82</v>
      </c>
      <c r="BK293" s="148">
        <f t="shared" si="80"/>
        <v>0</v>
      </c>
      <c r="BL293" s="13" t="s">
        <v>251</v>
      </c>
      <c r="BM293" s="147" t="s">
        <v>679</v>
      </c>
    </row>
    <row r="294" spans="2:65" s="1" customFormat="1" ht="24.2" customHeight="1">
      <c r="B294" s="135"/>
      <c r="C294" s="149" t="s">
        <v>680</v>
      </c>
      <c r="D294" s="149" t="s">
        <v>270</v>
      </c>
      <c r="E294" s="150" t="s">
        <v>681</v>
      </c>
      <c r="F294" s="151" t="s">
        <v>682</v>
      </c>
      <c r="G294" s="152" t="s">
        <v>336</v>
      </c>
      <c r="H294" s="153">
        <v>22</v>
      </c>
      <c r="I294" s="154"/>
      <c r="J294" s="154"/>
      <c r="K294" s="155"/>
      <c r="L294" s="156"/>
      <c r="M294" s="157" t="s">
        <v>1</v>
      </c>
      <c r="N294" s="158" t="s">
        <v>35</v>
      </c>
      <c r="O294" s="145">
        <v>0</v>
      </c>
      <c r="P294" s="145">
        <f t="shared" si="72"/>
        <v>0</v>
      </c>
      <c r="Q294" s="145">
        <v>1.29E-2</v>
      </c>
      <c r="R294" s="145">
        <f t="shared" si="73"/>
        <v>0.2838</v>
      </c>
      <c r="S294" s="145">
        <v>0</v>
      </c>
      <c r="T294" s="146">
        <f t="shared" si="74"/>
        <v>0</v>
      </c>
      <c r="AR294" s="147" t="s">
        <v>279</v>
      </c>
      <c r="AT294" s="147" t="s">
        <v>270</v>
      </c>
      <c r="AU294" s="147" t="s">
        <v>82</v>
      </c>
      <c r="AY294" s="13" t="s">
        <v>195</v>
      </c>
      <c r="BE294" s="148">
        <f t="shared" si="75"/>
        <v>0</v>
      </c>
      <c r="BF294" s="148">
        <f t="shared" si="76"/>
        <v>0</v>
      </c>
      <c r="BG294" s="148">
        <f t="shared" si="77"/>
        <v>0</v>
      </c>
      <c r="BH294" s="148">
        <f t="shared" si="78"/>
        <v>0</v>
      </c>
      <c r="BI294" s="148">
        <f t="shared" si="79"/>
        <v>0</v>
      </c>
      <c r="BJ294" s="13" t="s">
        <v>82</v>
      </c>
      <c r="BK294" s="148">
        <f t="shared" si="80"/>
        <v>0</v>
      </c>
      <c r="BL294" s="13" t="s">
        <v>251</v>
      </c>
      <c r="BM294" s="147" t="s">
        <v>683</v>
      </c>
    </row>
    <row r="295" spans="2:65" s="1" customFormat="1" ht="24.2" customHeight="1">
      <c r="B295" s="135"/>
      <c r="C295" s="136" t="s">
        <v>465</v>
      </c>
      <c r="D295" s="136" t="s">
        <v>197</v>
      </c>
      <c r="E295" s="137" t="s">
        <v>684</v>
      </c>
      <c r="F295" s="138" t="s">
        <v>685</v>
      </c>
      <c r="G295" s="139" t="s">
        <v>336</v>
      </c>
      <c r="H295" s="140">
        <v>59</v>
      </c>
      <c r="I295" s="141"/>
      <c r="J295" s="141"/>
      <c r="K295" s="142"/>
      <c r="L295" s="25"/>
      <c r="M295" s="143" t="s">
        <v>1</v>
      </c>
      <c r="N295" s="144" t="s">
        <v>35</v>
      </c>
      <c r="O295" s="145">
        <v>0</v>
      </c>
      <c r="P295" s="145">
        <f t="shared" si="72"/>
        <v>0</v>
      </c>
      <c r="Q295" s="145">
        <v>0</v>
      </c>
      <c r="R295" s="145">
        <f t="shared" si="73"/>
        <v>0</v>
      </c>
      <c r="S295" s="145">
        <v>0</v>
      </c>
      <c r="T295" s="146">
        <f t="shared" si="74"/>
        <v>0</v>
      </c>
      <c r="AR295" s="147" t="s">
        <v>251</v>
      </c>
      <c r="AT295" s="147" t="s">
        <v>197</v>
      </c>
      <c r="AU295" s="147" t="s">
        <v>82</v>
      </c>
      <c r="AY295" s="13" t="s">
        <v>195</v>
      </c>
      <c r="BE295" s="148">
        <f t="shared" si="75"/>
        <v>0</v>
      </c>
      <c r="BF295" s="148">
        <f t="shared" si="76"/>
        <v>0</v>
      </c>
      <c r="BG295" s="148">
        <f t="shared" si="77"/>
        <v>0</v>
      </c>
      <c r="BH295" s="148">
        <f t="shared" si="78"/>
        <v>0</v>
      </c>
      <c r="BI295" s="148">
        <f t="shared" si="79"/>
        <v>0</v>
      </c>
      <c r="BJ295" s="13" t="s">
        <v>82</v>
      </c>
      <c r="BK295" s="148">
        <f t="shared" si="80"/>
        <v>0</v>
      </c>
      <c r="BL295" s="13" t="s">
        <v>251</v>
      </c>
      <c r="BM295" s="147" t="s">
        <v>686</v>
      </c>
    </row>
    <row r="296" spans="2:65" s="1" customFormat="1" ht="21.75" customHeight="1">
      <c r="B296" s="135"/>
      <c r="C296" s="149" t="s">
        <v>687</v>
      </c>
      <c r="D296" s="149" t="s">
        <v>270</v>
      </c>
      <c r="E296" s="150" t="s">
        <v>688</v>
      </c>
      <c r="F296" s="151" t="s">
        <v>689</v>
      </c>
      <c r="G296" s="152" t="s">
        <v>336</v>
      </c>
      <c r="H296" s="153">
        <v>27</v>
      </c>
      <c r="I296" s="154"/>
      <c r="J296" s="154"/>
      <c r="K296" s="155"/>
      <c r="L296" s="156"/>
      <c r="M296" s="157" t="s">
        <v>1</v>
      </c>
      <c r="N296" s="158" t="s">
        <v>35</v>
      </c>
      <c r="O296" s="145">
        <v>0</v>
      </c>
      <c r="P296" s="145">
        <f t="shared" si="72"/>
        <v>0</v>
      </c>
      <c r="Q296" s="145">
        <v>0</v>
      </c>
      <c r="R296" s="145">
        <f t="shared" si="73"/>
        <v>0</v>
      </c>
      <c r="S296" s="145">
        <v>0</v>
      </c>
      <c r="T296" s="146">
        <f t="shared" si="74"/>
        <v>0</v>
      </c>
      <c r="AR296" s="147" t="s">
        <v>279</v>
      </c>
      <c r="AT296" s="147" t="s">
        <v>270</v>
      </c>
      <c r="AU296" s="147" t="s">
        <v>82</v>
      </c>
      <c r="AY296" s="13" t="s">
        <v>195</v>
      </c>
      <c r="BE296" s="148">
        <f t="shared" si="75"/>
        <v>0</v>
      </c>
      <c r="BF296" s="148">
        <f t="shared" si="76"/>
        <v>0</v>
      </c>
      <c r="BG296" s="148">
        <f t="shared" si="77"/>
        <v>0</v>
      </c>
      <c r="BH296" s="148">
        <f t="shared" si="78"/>
        <v>0</v>
      </c>
      <c r="BI296" s="148">
        <f t="shared" si="79"/>
        <v>0</v>
      </c>
      <c r="BJ296" s="13" t="s">
        <v>82</v>
      </c>
      <c r="BK296" s="148">
        <f t="shared" si="80"/>
        <v>0</v>
      </c>
      <c r="BL296" s="13" t="s">
        <v>251</v>
      </c>
      <c r="BM296" s="147" t="s">
        <v>690</v>
      </c>
    </row>
    <row r="297" spans="2:65" s="1" customFormat="1" ht="21.75" customHeight="1">
      <c r="B297" s="135"/>
      <c r="C297" s="149" t="s">
        <v>469</v>
      </c>
      <c r="D297" s="149" t="s">
        <v>270</v>
      </c>
      <c r="E297" s="150" t="s">
        <v>691</v>
      </c>
      <c r="F297" s="151" t="s">
        <v>692</v>
      </c>
      <c r="G297" s="152" t="s">
        <v>336</v>
      </c>
      <c r="H297" s="153">
        <v>24</v>
      </c>
      <c r="I297" s="154"/>
      <c r="J297" s="154"/>
      <c r="K297" s="155"/>
      <c r="L297" s="156"/>
      <c r="M297" s="157" t="s">
        <v>1</v>
      </c>
      <c r="N297" s="158" t="s">
        <v>35</v>
      </c>
      <c r="O297" s="145">
        <v>0</v>
      </c>
      <c r="P297" s="145">
        <f t="shared" si="72"/>
        <v>0</v>
      </c>
      <c r="Q297" s="145">
        <v>0</v>
      </c>
      <c r="R297" s="145">
        <f t="shared" si="73"/>
        <v>0</v>
      </c>
      <c r="S297" s="145">
        <v>0</v>
      </c>
      <c r="T297" s="146">
        <f t="shared" si="74"/>
        <v>0</v>
      </c>
      <c r="AR297" s="147" t="s">
        <v>279</v>
      </c>
      <c r="AT297" s="147" t="s">
        <v>270</v>
      </c>
      <c r="AU297" s="147" t="s">
        <v>82</v>
      </c>
      <c r="AY297" s="13" t="s">
        <v>195</v>
      </c>
      <c r="BE297" s="148">
        <f t="shared" si="75"/>
        <v>0</v>
      </c>
      <c r="BF297" s="148">
        <f t="shared" si="76"/>
        <v>0</v>
      </c>
      <c r="BG297" s="148">
        <f t="shared" si="77"/>
        <v>0</v>
      </c>
      <c r="BH297" s="148">
        <f t="shared" si="78"/>
        <v>0</v>
      </c>
      <c r="BI297" s="148">
        <f t="shared" si="79"/>
        <v>0</v>
      </c>
      <c r="BJ297" s="13" t="s">
        <v>82</v>
      </c>
      <c r="BK297" s="148">
        <f t="shared" si="80"/>
        <v>0</v>
      </c>
      <c r="BL297" s="13" t="s">
        <v>251</v>
      </c>
      <c r="BM297" s="147" t="s">
        <v>693</v>
      </c>
    </row>
    <row r="298" spans="2:65" s="1" customFormat="1" ht="21.75" customHeight="1">
      <c r="B298" s="135"/>
      <c r="C298" s="149" t="s">
        <v>694</v>
      </c>
      <c r="D298" s="149" t="s">
        <v>270</v>
      </c>
      <c r="E298" s="150" t="s">
        <v>695</v>
      </c>
      <c r="F298" s="151" t="s">
        <v>696</v>
      </c>
      <c r="G298" s="152" t="s">
        <v>336</v>
      </c>
      <c r="H298" s="153">
        <v>8</v>
      </c>
      <c r="I298" s="154"/>
      <c r="J298" s="154"/>
      <c r="K298" s="155"/>
      <c r="L298" s="156"/>
      <c r="M298" s="157" t="s">
        <v>1</v>
      </c>
      <c r="N298" s="158" t="s">
        <v>35</v>
      </c>
      <c r="O298" s="145">
        <v>0</v>
      </c>
      <c r="P298" s="145">
        <f t="shared" si="72"/>
        <v>0</v>
      </c>
      <c r="Q298" s="145">
        <v>0</v>
      </c>
      <c r="R298" s="145">
        <f t="shared" si="73"/>
        <v>0</v>
      </c>
      <c r="S298" s="145">
        <v>0</v>
      </c>
      <c r="T298" s="146">
        <f t="shared" si="74"/>
        <v>0</v>
      </c>
      <c r="AR298" s="147" t="s">
        <v>279</v>
      </c>
      <c r="AT298" s="147" t="s">
        <v>270</v>
      </c>
      <c r="AU298" s="147" t="s">
        <v>82</v>
      </c>
      <c r="AY298" s="13" t="s">
        <v>195</v>
      </c>
      <c r="BE298" s="148">
        <f t="shared" si="75"/>
        <v>0</v>
      </c>
      <c r="BF298" s="148">
        <f t="shared" si="76"/>
        <v>0</v>
      </c>
      <c r="BG298" s="148">
        <f t="shared" si="77"/>
        <v>0</v>
      </c>
      <c r="BH298" s="148">
        <f t="shared" si="78"/>
        <v>0</v>
      </c>
      <c r="BI298" s="148">
        <f t="shared" si="79"/>
        <v>0</v>
      </c>
      <c r="BJ298" s="13" t="s">
        <v>82</v>
      </c>
      <c r="BK298" s="148">
        <f t="shared" si="80"/>
        <v>0</v>
      </c>
      <c r="BL298" s="13" t="s">
        <v>251</v>
      </c>
      <c r="BM298" s="147" t="s">
        <v>697</v>
      </c>
    </row>
    <row r="299" spans="2:65" s="1" customFormat="1" ht="24.2" customHeight="1">
      <c r="B299" s="135"/>
      <c r="C299" s="136" t="s">
        <v>473</v>
      </c>
      <c r="D299" s="136" t="s">
        <v>197</v>
      </c>
      <c r="E299" s="137" t="s">
        <v>698</v>
      </c>
      <c r="F299" s="138" t="s">
        <v>699</v>
      </c>
      <c r="G299" s="139" t="s">
        <v>336</v>
      </c>
      <c r="H299" s="140">
        <v>2</v>
      </c>
      <c r="I299" s="141"/>
      <c r="J299" s="141"/>
      <c r="K299" s="142"/>
      <c r="L299" s="25"/>
      <c r="M299" s="143" t="s">
        <v>1</v>
      </c>
      <c r="N299" s="144" t="s">
        <v>35</v>
      </c>
      <c r="O299" s="145">
        <v>0</v>
      </c>
      <c r="P299" s="145">
        <f t="shared" si="72"/>
        <v>0</v>
      </c>
      <c r="Q299" s="145">
        <v>0</v>
      </c>
      <c r="R299" s="145">
        <f t="shared" si="73"/>
        <v>0</v>
      </c>
      <c r="S299" s="145">
        <v>0</v>
      </c>
      <c r="T299" s="146">
        <f t="shared" si="74"/>
        <v>0</v>
      </c>
      <c r="AR299" s="147" t="s">
        <v>251</v>
      </c>
      <c r="AT299" s="147" t="s">
        <v>197</v>
      </c>
      <c r="AU299" s="147" t="s">
        <v>82</v>
      </c>
      <c r="AY299" s="13" t="s">
        <v>195</v>
      </c>
      <c r="BE299" s="148">
        <f t="shared" si="75"/>
        <v>0</v>
      </c>
      <c r="BF299" s="148">
        <f t="shared" si="76"/>
        <v>0</v>
      </c>
      <c r="BG299" s="148">
        <f t="shared" si="77"/>
        <v>0</v>
      </c>
      <c r="BH299" s="148">
        <f t="shared" si="78"/>
        <v>0</v>
      </c>
      <c r="BI299" s="148">
        <f t="shared" si="79"/>
        <v>0</v>
      </c>
      <c r="BJ299" s="13" t="s">
        <v>82</v>
      </c>
      <c r="BK299" s="148">
        <f t="shared" si="80"/>
        <v>0</v>
      </c>
      <c r="BL299" s="13" t="s">
        <v>251</v>
      </c>
      <c r="BM299" s="147" t="s">
        <v>700</v>
      </c>
    </row>
    <row r="300" spans="2:65" s="1" customFormat="1" ht="21.75" customHeight="1">
      <c r="B300" s="135"/>
      <c r="C300" s="149" t="s">
        <v>701</v>
      </c>
      <c r="D300" s="149" t="s">
        <v>270</v>
      </c>
      <c r="E300" s="150" t="s">
        <v>702</v>
      </c>
      <c r="F300" s="151" t="s">
        <v>703</v>
      </c>
      <c r="G300" s="152" t="s">
        <v>336</v>
      </c>
      <c r="H300" s="153">
        <v>1</v>
      </c>
      <c r="I300" s="154"/>
      <c r="J300" s="154"/>
      <c r="K300" s="155"/>
      <c r="L300" s="156"/>
      <c r="M300" s="157" t="s">
        <v>1</v>
      </c>
      <c r="N300" s="158" t="s">
        <v>35</v>
      </c>
      <c r="O300" s="145">
        <v>0</v>
      </c>
      <c r="P300" s="145">
        <f t="shared" si="72"/>
        <v>0</v>
      </c>
      <c r="Q300" s="145">
        <v>0</v>
      </c>
      <c r="R300" s="145">
        <f t="shared" si="73"/>
        <v>0</v>
      </c>
      <c r="S300" s="145">
        <v>0</v>
      </c>
      <c r="T300" s="146">
        <f t="shared" si="74"/>
        <v>0</v>
      </c>
      <c r="AR300" s="147" t="s">
        <v>279</v>
      </c>
      <c r="AT300" s="147" t="s">
        <v>270</v>
      </c>
      <c r="AU300" s="147" t="s">
        <v>82</v>
      </c>
      <c r="AY300" s="13" t="s">
        <v>195</v>
      </c>
      <c r="BE300" s="148">
        <f t="shared" si="75"/>
        <v>0</v>
      </c>
      <c r="BF300" s="148">
        <f t="shared" si="76"/>
        <v>0</v>
      </c>
      <c r="BG300" s="148">
        <f t="shared" si="77"/>
        <v>0</v>
      </c>
      <c r="BH300" s="148">
        <f t="shared" si="78"/>
        <v>0</v>
      </c>
      <c r="BI300" s="148">
        <f t="shared" si="79"/>
        <v>0</v>
      </c>
      <c r="BJ300" s="13" t="s">
        <v>82</v>
      </c>
      <c r="BK300" s="148">
        <f t="shared" si="80"/>
        <v>0</v>
      </c>
      <c r="BL300" s="13" t="s">
        <v>251</v>
      </c>
      <c r="BM300" s="147" t="s">
        <v>704</v>
      </c>
    </row>
    <row r="301" spans="2:65" s="1" customFormat="1" ht="21.75" customHeight="1">
      <c r="B301" s="135"/>
      <c r="C301" s="149" t="s">
        <v>477</v>
      </c>
      <c r="D301" s="149" t="s">
        <v>270</v>
      </c>
      <c r="E301" s="150" t="s">
        <v>705</v>
      </c>
      <c r="F301" s="151" t="s">
        <v>706</v>
      </c>
      <c r="G301" s="152" t="s">
        <v>336</v>
      </c>
      <c r="H301" s="153">
        <v>1</v>
      </c>
      <c r="I301" s="154"/>
      <c r="J301" s="154"/>
      <c r="K301" s="155"/>
      <c r="L301" s="156"/>
      <c r="M301" s="157" t="s">
        <v>1</v>
      </c>
      <c r="N301" s="158" t="s">
        <v>35</v>
      </c>
      <c r="O301" s="145">
        <v>0</v>
      </c>
      <c r="P301" s="145">
        <f t="shared" si="72"/>
        <v>0</v>
      </c>
      <c r="Q301" s="145">
        <v>0</v>
      </c>
      <c r="R301" s="145">
        <f t="shared" si="73"/>
        <v>0</v>
      </c>
      <c r="S301" s="145">
        <v>0</v>
      </c>
      <c r="T301" s="146">
        <f t="shared" si="74"/>
        <v>0</v>
      </c>
      <c r="AR301" s="147" t="s">
        <v>279</v>
      </c>
      <c r="AT301" s="147" t="s">
        <v>270</v>
      </c>
      <c r="AU301" s="147" t="s">
        <v>82</v>
      </c>
      <c r="AY301" s="13" t="s">
        <v>195</v>
      </c>
      <c r="BE301" s="148">
        <f t="shared" si="75"/>
        <v>0</v>
      </c>
      <c r="BF301" s="148">
        <f t="shared" si="76"/>
        <v>0</v>
      </c>
      <c r="BG301" s="148">
        <f t="shared" si="77"/>
        <v>0</v>
      </c>
      <c r="BH301" s="148">
        <f t="shared" si="78"/>
        <v>0</v>
      </c>
      <c r="BI301" s="148">
        <f t="shared" si="79"/>
        <v>0</v>
      </c>
      <c r="BJ301" s="13" t="s">
        <v>82</v>
      </c>
      <c r="BK301" s="148">
        <f t="shared" si="80"/>
        <v>0</v>
      </c>
      <c r="BL301" s="13" t="s">
        <v>251</v>
      </c>
      <c r="BM301" s="147" t="s">
        <v>707</v>
      </c>
    </row>
    <row r="302" spans="2:65" s="1" customFormat="1" ht="24.2" customHeight="1">
      <c r="B302" s="135"/>
      <c r="C302" s="136" t="s">
        <v>708</v>
      </c>
      <c r="D302" s="136" t="s">
        <v>197</v>
      </c>
      <c r="E302" s="137" t="s">
        <v>709</v>
      </c>
      <c r="F302" s="138" t="s">
        <v>710</v>
      </c>
      <c r="G302" s="139" t="s">
        <v>336</v>
      </c>
      <c r="H302" s="140">
        <v>4</v>
      </c>
      <c r="I302" s="141"/>
      <c r="J302" s="141"/>
      <c r="K302" s="142"/>
      <c r="L302" s="25"/>
      <c r="M302" s="143" t="s">
        <v>1</v>
      </c>
      <c r="N302" s="144" t="s">
        <v>35</v>
      </c>
      <c r="O302" s="145">
        <v>0</v>
      </c>
      <c r="P302" s="145">
        <f t="shared" si="72"/>
        <v>0</v>
      </c>
      <c r="Q302" s="145">
        <v>0</v>
      </c>
      <c r="R302" s="145">
        <f t="shared" si="73"/>
        <v>0</v>
      </c>
      <c r="S302" s="145">
        <v>0</v>
      </c>
      <c r="T302" s="146">
        <f t="shared" si="74"/>
        <v>0</v>
      </c>
      <c r="AR302" s="147" t="s">
        <v>251</v>
      </c>
      <c r="AT302" s="147" t="s">
        <v>197</v>
      </c>
      <c r="AU302" s="147" t="s">
        <v>82</v>
      </c>
      <c r="AY302" s="13" t="s">
        <v>195</v>
      </c>
      <c r="BE302" s="148">
        <f t="shared" si="75"/>
        <v>0</v>
      </c>
      <c r="BF302" s="148">
        <f t="shared" si="76"/>
        <v>0</v>
      </c>
      <c r="BG302" s="148">
        <f t="shared" si="77"/>
        <v>0</v>
      </c>
      <c r="BH302" s="148">
        <f t="shared" si="78"/>
        <v>0</v>
      </c>
      <c r="BI302" s="148">
        <f t="shared" si="79"/>
        <v>0</v>
      </c>
      <c r="BJ302" s="13" t="s">
        <v>82</v>
      </c>
      <c r="BK302" s="148">
        <f t="shared" si="80"/>
        <v>0</v>
      </c>
      <c r="BL302" s="13" t="s">
        <v>251</v>
      </c>
      <c r="BM302" s="147" t="s">
        <v>711</v>
      </c>
    </row>
    <row r="303" spans="2:65" s="1" customFormat="1" ht="24.2" customHeight="1">
      <c r="B303" s="135"/>
      <c r="C303" s="149" t="s">
        <v>481</v>
      </c>
      <c r="D303" s="149" t="s">
        <v>270</v>
      </c>
      <c r="E303" s="150" t="s">
        <v>712</v>
      </c>
      <c r="F303" s="151" t="s">
        <v>713</v>
      </c>
      <c r="G303" s="152" t="s">
        <v>336</v>
      </c>
      <c r="H303" s="153">
        <v>4</v>
      </c>
      <c r="I303" s="154"/>
      <c r="J303" s="154"/>
      <c r="K303" s="155"/>
      <c r="L303" s="156"/>
      <c r="M303" s="157" t="s">
        <v>1</v>
      </c>
      <c r="N303" s="158" t="s">
        <v>35</v>
      </c>
      <c r="O303" s="145">
        <v>0</v>
      </c>
      <c r="P303" s="145">
        <f t="shared" si="72"/>
        <v>0</v>
      </c>
      <c r="Q303" s="145">
        <v>0</v>
      </c>
      <c r="R303" s="145">
        <f t="shared" si="73"/>
        <v>0</v>
      </c>
      <c r="S303" s="145">
        <v>0</v>
      </c>
      <c r="T303" s="146">
        <f t="shared" si="74"/>
        <v>0</v>
      </c>
      <c r="AR303" s="147" t="s">
        <v>279</v>
      </c>
      <c r="AT303" s="147" t="s">
        <v>270</v>
      </c>
      <c r="AU303" s="147" t="s">
        <v>82</v>
      </c>
      <c r="AY303" s="13" t="s">
        <v>195</v>
      </c>
      <c r="BE303" s="148">
        <f t="shared" si="75"/>
        <v>0</v>
      </c>
      <c r="BF303" s="148">
        <f t="shared" si="76"/>
        <v>0</v>
      </c>
      <c r="BG303" s="148">
        <f t="shared" si="77"/>
        <v>0</v>
      </c>
      <c r="BH303" s="148">
        <f t="shared" si="78"/>
        <v>0</v>
      </c>
      <c r="BI303" s="148">
        <f t="shared" si="79"/>
        <v>0</v>
      </c>
      <c r="BJ303" s="13" t="s">
        <v>82</v>
      </c>
      <c r="BK303" s="148">
        <f t="shared" si="80"/>
        <v>0</v>
      </c>
      <c r="BL303" s="13" t="s">
        <v>251</v>
      </c>
      <c r="BM303" s="147" t="s">
        <v>714</v>
      </c>
    </row>
    <row r="304" spans="2:65" s="1" customFormat="1" ht="16.5" customHeight="1">
      <c r="B304" s="135"/>
      <c r="C304" s="149" t="s">
        <v>715</v>
      </c>
      <c r="D304" s="149" t="s">
        <v>270</v>
      </c>
      <c r="E304" s="150" t="s">
        <v>716</v>
      </c>
      <c r="F304" s="151" t="s">
        <v>717</v>
      </c>
      <c r="G304" s="152" t="s">
        <v>336</v>
      </c>
      <c r="H304" s="153">
        <v>65</v>
      </c>
      <c r="I304" s="154"/>
      <c r="J304" s="154"/>
      <c r="K304" s="155"/>
      <c r="L304" s="156"/>
      <c r="M304" s="157" t="s">
        <v>1</v>
      </c>
      <c r="N304" s="158" t="s">
        <v>35</v>
      </c>
      <c r="O304" s="145">
        <v>0</v>
      </c>
      <c r="P304" s="145">
        <f t="shared" si="72"/>
        <v>0</v>
      </c>
      <c r="Q304" s="145">
        <v>0</v>
      </c>
      <c r="R304" s="145">
        <f t="shared" si="73"/>
        <v>0</v>
      </c>
      <c r="S304" s="145">
        <v>0</v>
      </c>
      <c r="T304" s="146">
        <f t="shared" si="74"/>
        <v>0</v>
      </c>
      <c r="AR304" s="147" t="s">
        <v>279</v>
      </c>
      <c r="AT304" s="147" t="s">
        <v>270</v>
      </c>
      <c r="AU304" s="147" t="s">
        <v>82</v>
      </c>
      <c r="AY304" s="13" t="s">
        <v>195</v>
      </c>
      <c r="BE304" s="148">
        <f t="shared" si="75"/>
        <v>0</v>
      </c>
      <c r="BF304" s="148">
        <f t="shared" si="76"/>
        <v>0</v>
      </c>
      <c r="BG304" s="148">
        <f t="shared" si="77"/>
        <v>0</v>
      </c>
      <c r="BH304" s="148">
        <f t="shared" si="78"/>
        <v>0</v>
      </c>
      <c r="BI304" s="148">
        <f t="shared" si="79"/>
        <v>0</v>
      </c>
      <c r="BJ304" s="13" t="s">
        <v>82</v>
      </c>
      <c r="BK304" s="148">
        <f t="shared" si="80"/>
        <v>0</v>
      </c>
      <c r="BL304" s="13" t="s">
        <v>251</v>
      </c>
      <c r="BM304" s="147" t="s">
        <v>718</v>
      </c>
    </row>
    <row r="305" spans="2:65" s="1" customFormat="1" ht="16.5" customHeight="1">
      <c r="B305" s="135"/>
      <c r="C305" s="149" t="s">
        <v>485</v>
      </c>
      <c r="D305" s="149" t="s">
        <v>270</v>
      </c>
      <c r="E305" s="150" t="s">
        <v>719</v>
      </c>
      <c r="F305" s="151" t="s">
        <v>720</v>
      </c>
      <c r="G305" s="152" t="s">
        <v>336</v>
      </c>
      <c r="H305" s="153">
        <v>6</v>
      </c>
      <c r="I305" s="154"/>
      <c r="J305" s="154"/>
      <c r="K305" s="155"/>
      <c r="L305" s="156"/>
      <c r="M305" s="157" t="s">
        <v>1</v>
      </c>
      <c r="N305" s="158" t="s">
        <v>35</v>
      </c>
      <c r="O305" s="145">
        <v>0</v>
      </c>
      <c r="P305" s="145">
        <f t="shared" si="72"/>
        <v>0</v>
      </c>
      <c r="Q305" s="145">
        <v>0</v>
      </c>
      <c r="R305" s="145">
        <f t="shared" si="73"/>
        <v>0</v>
      </c>
      <c r="S305" s="145">
        <v>0</v>
      </c>
      <c r="T305" s="146">
        <f t="shared" si="74"/>
        <v>0</v>
      </c>
      <c r="AR305" s="147" t="s">
        <v>279</v>
      </c>
      <c r="AT305" s="147" t="s">
        <v>270</v>
      </c>
      <c r="AU305" s="147" t="s">
        <v>82</v>
      </c>
      <c r="AY305" s="13" t="s">
        <v>195</v>
      </c>
      <c r="BE305" s="148">
        <f t="shared" si="75"/>
        <v>0</v>
      </c>
      <c r="BF305" s="148">
        <f t="shared" si="76"/>
        <v>0</v>
      </c>
      <c r="BG305" s="148">
        <f t="shared" si="77"/>
        <v>0</v>
      </c>
      <c r="BH305" s="148">
        <f t="shared" si="78"/>
        <v>0</v>
      </c>
      <c r="BI305" s="148">
        <f t="shared" si="79"/>
        <v>0</v>
      </c>
      <c r="BJ305" s="13" t="s">
        <v>82</v>
      </c>
      <c r="BK305" s="148">
        <f t="shared" si="80"/>
        <v>0</v>
      </c>
      <c r="BL305" s="13" t="s">
        <v>251</v>
      </c>
      <c r="BM305" s="147" t="s">
        <v>721</v>
      </c>
    </row>
    <row r="306" spans="2:65" s="1" customFormat="1" ht="24.2" customHeight="1">
      <c r="B306" s="135"/>
      <c r="C306" s="136" t="s">
        <v>722</v>
      </c>
      <c r="D306" s="136" t="s">
        <v>197</v>
      </c>
      <c r="E306" s="137" t="s">
        <v>723</v>
      </c>
      <c r="F306" s="138" t="s">
        <v>724</v>
      </c>
      <c r="G306" s="139" t="s">
        <v>336</v>
      </c>
      <c r="H306" s="140">
        <v>112</v>
      </c>
      <c r="I306" s="141"/>
      <c r="J306" s="141"/>
      <c r="K306" s="142"/>
      <c r="L306" s="25"/>
      <c r="M306" s="143" t="s">
        <v>1</v>
      </c>
      <c r="N306" s="144" t="s">
        <v>35</v>
      </c>
      <c r="O306" s="145">
        <v>0.33900000000000002</v>
      </c>
      <c r="P306" s="145">
        <f t="shared" si="72"/>
        <v>37.968000000000004</v>
      </c>
      <c r="Q306" s="145">
        <v>2.5000000000000001E-4</v>
      </c>
      <c r="R306" s="145">
        <f t="shared" si="73"/>
        <v>2.8000000000000001E-2</v>
      </c>
      <c r="S306" s="145">
        <v>0</v>
      </c>
      <c r="T306" s="146">
        <f t="shared" si="74"/>
        <v>0</v>
      </c>
      <c r="AR306" s="147" t="s">
        <v>251</v>
      </c>
      <c r="AT306" s="147" t="s">
        <v>197</v>
      </c>
      <c r="AU306" s="147" t="s">
        <v>82</v>
      </c>
      <c r="AY306" s="13" t="s">
        <v>195</v>
      </c>
      <c r="BE306" s="148">
        <f t="shared" si="75"/>
        <v>0</v>
      </c>
      <c r="BF306" s="148">
        <f t="shared" si="76"/>
        <v>0</v>
      </c>
      <c r="BG306" s="148">
        <f t="shared" si="77"/>
        <v>0</v>
      </c>
      <c r="BH306" s="148">
        <f t="shared" si="78"/>
        <v>0</v>
      </c>
      <c r="BI306" s="148">
        <f t="shared" si="79"/>
        <v>0</v>
      </c>
      <c r="BJ306" s="13" t="s">
        <v>82</v>
      </c>
      <c r="BK306" s="148">
        <f t="shared" si="80"/>
        <v>0</v>
      </c>
      <c r="BL306" s="13" t="s">
        <v>251</v>
      </c>
      <c r="BM306" s="147" t="s">
        <v>725</v>
      </c>
    </row>
    <row r="307" spans="2:65" s="1" customFormat="1" ht="24.2" customHeight="1">
      <c r="B307" s="135"/>
      <c r="C307" s="149" t="s">
        <v>489</v>
      </c>
      <c r="D307" s="149" t="s">
        <v>270</v>
      </c>
      <c r="E307" s="150" t="s">
        <v>726</v>
      </c>
      <c r="F307" s="151" t="s">
        <v>727</v>
      </c>
      <c r="G307" s="152" t="s">
        <v>299</v>
      </c>
      <c r="H307" s="153">
        <v>105.6</v>
      </c>
      <c r="I307" s="154"/>
      <c r="J307" s="154"/>
      <c r="K307" s="155"/>
      <c r="L307" s="156"/>
      <c r="M307" s="157" t="s">
        <v>1</v>
      </c>
      <c r="N307" s="158" t="s">
        <v>35</v>
      </c>
      <c r="O307" s="145">
        <v>0</v>
      </c>
      <c r="P307" s="145">
        <f t="shared" si="72"/>
        <v>0</v>
      </c>
      <c r="Q307" s="145">
        <v>7.3999999999999999E-4</v>
      </c>
      <c r="R307" s="145">
        <f t="shared" si="73"/>
        <v>7.8143999999999991E-2</v>
      </c>
      <c r="S307" s="145">
        <v>0</v>
      </c>
      <c r="T307" s="146">
        <f t="shared" si="74"/>
        <v>0</v>
      </c>
      <c r="AR307" s="147" t="s">
        <v>279</v>
      </c>
      <c r="AT307" s="147" t="s">
        <v>270</v>
      </c>
      <c r="AU307" s="147" t="s">
        <v>82</v>
      </c>
      <c r="AY307" s="13" t="s">
        <v>195</v>
      </c>
      <c r="BE307" s="148">
        <f t="shared" si="75"/>
        <v>0</v>
      </c>
      <c r="BF307" s="148">
        <f t="shared" si="76"/>
        <v>0</v>
      </c>
      <c r="BG307" s="148">
        <f t="shared" si="77"/>
        <v>0</v>
      </c>
      <c r="BH307" s="148">
        <f t="shared" si="78"/>
        <v>0</v>
      </c>
      <c r="BI307" s="148">
        <f t="shared" si="79"/>
        <v>0</v>
      </c>
      <c r="BJ307" s="13" t="s">
        <v>82</v>
      </c>
      <c r="BK307" s="148">
        <f t="shared" si="80"/>
        <v>0</v>
      </c>
      <c r="BL307" s="13" t="s">
        <v>251</v>
      </c>
      <c r="BM307" s="147" t="s">
        <v>728</v>
      </c>
    </row>
    <row r="308" spans="2:65" s="1" customFormat="1" ht="24.2" customHeight="1">
      <c r="B308" s="135"/>
      <c r="C308" s="149" t="s">
        <v>729</v>
      </c>
      <c r="D308" s="149" t="s">
        <v>270</v>
      </c>
      <c r="E308" s="150" t="s">
        <v>730</v>
      </c>
      <c r="F308" s="151" t="s">
        <v>731</v>
      </c>
      <c r="G308" s="152" t="s">
        <v>336</v>
      </c>
      <c r="H308" s="153">
        <v>112</v>
      </c>
      <c r="I308" s="154"/>
      <c r="J308" s="154"/>
      <c r="K308" s="155"/>
      <c r="L308" s="156"/>
      <c r="M308" s="157" t="s">
        <v>1</v>
      </c>
      <c r="N308" s="158" t="s">
        <v>35</v>
      </c>
      <c r="O308" s="145">
        <v>0</v>
      </c>
      <c r="P308" s="145">
        <f t="shared" si="72"/>
        <v>0</v>
      </c>
      <c r="Q308" s="145">
        <v>1E-4</v>
      </c>
      <c r="R308" s="145">
        <f t="shared" si="73"/>
        <v>1.12E-2</v>
      </c>
      <c r="S308" s="145">
        <v>0</v>
      </c>
      <c r="T308" s="146">
        <f t="shared" si="74"/>
        <v>0</v>
      </c>
      <c r="AR308" s="147" t="s">
        <v>279</v>
      </c>
      <c r="AT308" s="147" t="s">
        <v>270</v>
      </c>
      <c r="AU308" s="147" t="s">
        <v>82</v>
      </c>
      <c r="AY308" s="13" t="s">
        <v>195</v>
      </c>
      <c r="BE308" s="148">
        <f t="shared" si="75"/>
        <v>0</v>
      </c>
      <c r="BF308" s="148">
        <f t="shared" si="76"/>
        <v>0</v>
      </c>
      <c r="BG308" s="148">
        <f t="shared" si="77"/>
        <v>0</v>
      </c>
      <c r="BH308" s="148">
        <f t="shared" si="78"/>
        <v>0</v>
      </c>
      <c r="BI308" s="148">
        <f t="shared" si="79"/>
        <v>0</v>
      </c>
      <c r="BJ308" s="13" t="s">
        <v>82</v>
      </c>
      <c r="BK308" s="148">
        <f t="shared" si="80"/>
        <v>0</v>
      </c>
      <c r="BL308" s="13" t="s">
        <v>251</v>
      </c>
      <c r="BM308" s="147" t="s">
        <v>732</v>
      </c>
    </row>
    <row r="309" spans="2:65" s="1" customFormat="1" ht="24.2" customHeight="1">
      <c r="B309" s="135"/>
      <c r="C309" s="136" t="s">
        <v>493</v>
      </c>
      <c r="D309" s="136" t="s">
        <v>197</v>
      </c>
      <c r="E309" s="137" t="s">
        <v>733</v>
      </c>
      <c r="F309" s="138" t="s">
        <v>734</v>
      </c>
      <c r="G309" s="139" t="s">
        <v>596</v>
      </c>
      <c r="H309" s="140">
        <v>983.68299999999999</v>
      </c>
      <c r="I309" s="141"/>
      <c r="J309" s="141"/>
      <c r="K309" s="142"/>
      <c r="L309" s="25"/>
      <c r="M309" s="143" t="s">
        <v>1</v>
      </c>
      <c r="N309" s="144" t="s">
        <v>35</v>
      </c>
      <c r="O309" s="145">
        <v>0</v>
      </c>
      <c r="P309" s="145">
        <f t="shared" si="72"/>
        <v>0</v>
      </c>
      <c r="Q309" s="145">
        <v>0</v>
      </c>
      <c r="R309" s="145">
        <f t="shared" si="73"/>
        <v>0</v>
      </c>
      <c r="S309" s="145">
        <v>0</v>
      </c>
      <c r="T309" s="146">
        <f t="shared" si="74"/>
        <v>0</v>
      </c>
      <c r="AR309" s="147" t="s">
        <v>251</v>
      </c>
      <c r="AT309" s="147" t="s">
        <v>197</v>
      </c>
      <c r="AU309" s="147" t="s">
        <v>82</v>
      </c>
      <c r="AY309" s="13" t="s">
        <v>195</v>
      </c>
      <c r="BE309" s="148">
        <f t="shared" si="75"/>
        <v>0</v>
      </c>
      <c r="BF309" s="148">
        <f t="shared" si="76"/>
        <v>0</v>
      </c>
      <c r="BG309" s="148">
        <f t="shared" si="77"/>
        <v>0</v>
      </c>
      <c r="BH309" s="148">
        <f t="shared" si="78"/>
        <v>0</v>
      </c>
      <c r="BI309" s="148">
        <f t="shared" si="79"/>
        <v>0</v>
      </c>
      <c r="BJ309" s="13" t="s">
        <v>82</v>
      </c>
      <c r="BK309" s="148">
        <f t="shared" si="80"/>
        <v>0</v>
      </c>
      <c r="BL309" s="13" t="s">
        <v>251</v>
      </c>
      <c r="BM309" s="147" t="s">
        <v>735</v>
      </c>
    </row>
    <row r="310" spans="2:65" s="11" customFormat="1" ht="22.9" customHeight="1">
      <c r="B310" s="124"/>
      <c r="D310" s="125" t="s">
        <v>68</v>
      </c>
      <c r="E310" s="133" t="s">
        <v>736</v>
      </c>
      <c r="F310" s="133" t="s">
        <v>737</v>
      </c>
      <c r="J310" s="134"/>
      <c r="L310" s="124"/>
      <c r="M310" s="128"/>
      <c r="P310" s="129">
        <f>P311+SUM(P312:P334)</f>
        <v>54.468000000000004</v>
      </c>
      <c r="R310" s="129">
        <f>R311+SUM(R312:R334)</f>
        <v>0.13781599999999999</v>
      </c>
      <c r="T310" s="130">
        <f>T311+SUM(T312:T334)</f>
        <v>0</v>
      </c>
      <c r="AR310" s="125" t="s">
        <v>82</v>
      </c>
      <c r="AT310" s="131" t="s">
        <v>68</v>
      </c>
      <c r="AU310" s="131" t="s">
        <v>76</v>
      </c>
      <c r="AY310" s="125" t="s">
        <v>195</v>
      </c>
      <c r="BK310" s="132">
        <f>BK311+SUM(BK312:BK334)</f>
        <v>0</v>
      </c>
    </row>
    <row r="311" spans="2:65" s="1" customFormat="1" ht="16.5" customHeight="1">
      <c r="B311" s="135"/>
      <c r="C311" s="136" t="s">
        <v>738</v>
      </c>
      <c r="D311" s="136" t="s">
        <v>197</v>
      </c>
      <c r="E311" s="137" t="s">
        <v>739</v>
      </c>
      <c r="F311" s="138" t="s">
        <v>740</v>
      </c>
      <c r="G311" s="139" t="s">
        <v>336</v>
      </c>
      <c r="H311" s="140">
        <v>4</v>
      </c>
      <c r="I311" s="141"/>
      <c r="J311" s="141"/>
      <c r="K311" s="142"/>
      <c r="L311" s="25"/>
      <c r="M311" s="143" t="s">
        <v>1</v>
      </c>
      <c r="N311" s="144" t="s">
        <v>35</v>
      </c>
      <c r="O311" s="145">
        <v>0</v>
      </c>
      <c r="P311" s="145">
        <f t="shared" ref="P311:P333" si="81">O311*H311</f>
        <v>0</v>
      </c>
      <c r="Q311" s="145">
        <v>0</v>
      </c>
      <c r="R311" s="145">
        <f t="shared" ref="R311:R333" si="82">Q311*H311</f>
        <v>0</v>
      </c>
      <c r="S311" s="145">
        <v>0</v>
      </c>
      <c r="T311" s="146">
        <f t="shared" ref="T311:T333" si="83">S311*H311</f>
        <v>0</v>
      </c>
      <c r="AR311" s="147" t="s">
        <v>251</v>
      </c>
      <c r="AT311" s="147" t="s">
        <v>197</v>
      </c>
      <c r="AU311" s="147" t="s">
        <v>82</v>
      </c>
      <c r="AY311" s="13" t="s">
        <v>195</v>
      </c>
      <c r="BE311" s="148">
        <f t="shared" ref="BE311:BE333" si="84">IF(N311="základná",J311,0)</f>
        <v>0</v>
      </c>
      <c r="BF311" s="148">
        <f t="shared" ref="BF311:BF333" si="85">IF(N311="znížená",J311,0)</f>
        <v>0</v>
      </c>
      <c r="BG311" s="148">
        <f t="shared" ref="BG311:BG333" si="86">IF(N311="zákl. prenesená",J311,0)</f>
        <v>0</v>
      </c>
      <c r="BH311" s="148">
        <f t="shared" ref="BH311:BH333" si="87">IF(N311="zníž. prenesená",J311,0)</f>
        <v>0</v>
      </c>
      <c r="BI311" s="148">
        <f t="shared" ref="BI311:BI333" si="88">IF(N311="nulová",J311,0)</f>
        <v>0</v>
      </c>
      <c r="BJ311" s="13" t="s">
        <v>82</v>
      </c>
      <c r="BK311" s="148">
        <f t="shared" ref="BK311:BK333" si="89">ROUND(I311*H311,2)</f>
        <v>0</v>
      </c>
      <c r="BL311" s="13" t="s">
        <v>251</v>
      </c>
      <c r="BM311" s="147" t="s">
        <v>741</v>
      </c>
    </row>
    <row r="312" spans="2:65" s="1" customFormat="1" ht="24.2" customHeight="1">
      <c r="B312" s="135"/>
      <c r="C312" s="149" t="s">
        <v>497</v>
      </c>
      <c r="D312" s="149" t="s">
        <v>270</v>
      </c>
      <c r="E312" s="150" t="s">
        <v>742</v>
      </c>
      <c r="F312" s="151" t="s">
        <v>743</v>
      </c>
      <c r="G312" s="152" t="s">
        <v>744</v>
      </c>
      <c r="H312" s="153">
        <v>1</v>
      </c>
      <c r="I312" s="154"/>
      <c r="J312" s="154"/>
      <c r="K312" s="155"/>
      <c r="L312" s="156"/>
      <c r="M312" s="157" t="s">
        <v>1</v>
      </c>
      <c r="N312" s="158" t="s">
        <v>35</v>
      </c>
      <c r="O312" s="145">
        <v>0</v>
      </c>
      <c r="P312" s="145">
        <f t="shared" si="81"/>
        <v>0</v>
      </c>
      <c r="Q312" s="145">
        <v>0</v>
      </c>
      <c r="R312" s="145">
        <f t="shared" si="82"/>
        <v>0</v>
      </c>
      <c r="S312" s="145">
        <v>0</v>
      </c>
      <c r="T312" s="146">
        <f t="shared" si="83"/>
        <v>0</v>
      </c>
      <c r="AR312" s="147" t="s">
        <v>279</v>
      </c>
      <c r="AT312" s="147" t="s">
        <v>270</v>
      </c>
      <c r="AU312" s="147" t="s">
        <v>82</v>
      </c>
      <c r="AY312" s="13" t="s">
        <v>195</v>
      </c>
      <c r="BE312" s="148">
        <f t="shared" si="84"/>
        <v>0</v>
      </c>
      <c r="BF312" s="148">
        <f t="shared" si="85"/>
        <v>0</v>
      </c>
      <c r="BG312" s="148">
        <f t="shared" si="86"/>
        <v>0</v>
      </c>
      <c r="BH312" s="148">
        <f t="shared" si="87"/>
        <v>0</v>
      </c>
      <c r="BI312" s="148">
        <f t="shared" si="88"/>
        <v>0</v>
      </c>
      <c r="BJ312" s="13" t="s">
        <v>82</v>
      </c>
      <c r="BK312" s="148">
        <f t="shared" si="89"/>
        <v>0</v>
      </c>
      <c r="BL312" s="13" t="s">
        <v>251</v>
      </c>
      <c r="BM312" s="147" t="s">
        <v>745</v>
      </c>
    </row>
    <row r="313" spans="2:65" s="1" customFormat="1" ht="24.2" customHeight="1">
      <c r="B313" s="135"/>
      <c r="C313" s="149" t="s">
        <v>746</v>
      </c>
      <c r="D313" s="149" t="s">
        <v>270</v>
      </c>
      <c r="E313" s="150" t="s">
        <v>747</v>
      </c>
      <c r="F313" s="151" t="s">
        <v>748</v>
      </c>
      <c r="G313" s="152" t="s">
        <v>744</v>
      </c>
      <c r="H313" s="153">
        <v>3</v>
      </c>
      <c r="I313" s="154"/>
      <c r="J313" s="154"/>
      <c r="K313" s="155"/>
      <c r="L313" s="156"/>
      <c r="M313" s="157" t="s">
        <v>1</v>
      </c>
      <c r="N313" s="158" t="s">
        <v>35</v>
      </c>
      <c r="O313" s="145">
        <v>0</v>
      </c>
      <c r="P313" s="145">
        <f t="shared" si="81"/>
        <v>0</v>
      </c>
      <c r="Q313" s="145">
        <v>0</v>
      </c>
      <c r="R313" s="145">
        <f t="shared" si="82"/>
        <v>0</v>
      </c>
      <c r="S313" s="145">
        <v>0</v>
      </c>
      <c r="T313" s="146">
        <f t="shared" si="83"/>
        <v>0</v>
      </c>
      <c r="AR313" s="147" t="s">
        <v>279</v>
      </c>
      <c r="AT313" s="147" t="s">
        <v>270</v>
      </c>
      <c r="AU313" s="147" t="s">
        <v>82</v>
      </c>
      <c r="AY313" s="13" t="s">
        <v>195</v>
      </c>
      <c r="BE313" s="148">
        <f t="shared" si="84"/>
        <v>0</v>
      </c>
      <c r="BF313" s="148">
        <f t="shared" si="85"/>
        <v>0</v>
      </c>
      <c r="BG313" s="148">
        <f t="shared" si="86"/>
        <v>0</v>
      </c>
      <c r="BH313" s="148">
        <f t="shared" si="87"/>
        <v>0</v>
      </c>
      <c r="BI313" s="148">
        <f t="shared" si="88"/>
        <v>0</v>
      </c>
      <c r="BJ313" s="13" t="s">
        <v>82</v>
      </c>
      <c r="BK313" s="148">
        <f t="shared" si="89"/>
        <v>0</v>
      </c>
      <c r="BL313" s="13" t="s">
        <v>251</v>
      </c>
      <c r="BM313" s="147" t="s">
        <v>749</v>
      </c>
    </row>
    <row r="314" spans="2:65" s="1" customFormat="1" ht="16.5" customHeight="1">
      <c r="B314" s="135"/>
      <c r="C314" s="136" t="s">
        <v>500</v>
      </c>
      <c r="D314" s="136" t="s">
        <v>197</v>
      </c>
      <c r="E314" s="137" t="s">
        <v>750</v>
      </c>
      <c r="F314" s="138" t="s">
        <v>751</v>
      </c>
      <c r="G314" s="139" t="s">
        <v>336</v>
      </c>
      <c r="H314" s="140">
        <v>2</v>
      </c>
      <c r="I314" s="141"/>
      <c r="J314" s="141"/>
      <c r="K314" s="142"/>
      <c r="L314" s="25"/>
      <c r="M314" s="143" t="s">
        <v>1</v>
      </c>
      <c r="N314" s="144" t="s">
        <v>35</v>
      </c>
      <c r="O314" s="145">
        <v>0</v>
      </c>
      <c r="P314" s="145">
        <f t="shared" si="81"/>
        <v>0</v>
      </c>
      <c r="Q314" s="145">
        <v>0</v>
      </c>
      <c r="R314" s="145">
        <f t="shared" si="82"/>
        <v>0</v>
      </c>
      <c r="S314" s="145">
        <v>0</v>
      </c>
      <c r="T314" s="146">
        <f t="shared" si="83"/>
        <v>0</v>
      </c>
      <c r="AR314" s="147" t="s">
        <v>251</v>
      </c>
      <c r="AT314" s="147" t="s">
        <v>197</v>
      </c>
      <c r="AU314" s="147" t="s">
        <v>82</v>
      </c>
      <c r="AY314" s="13" t="s">
        <v>195</v>
      </c>
      <c r="BE314" s="148">
        <f t="shared" si="84"/>
        <v>0</v>
      </c>
      <c r="BF314" s="148">
        <f t="shared" si="85"/>
        <v>0</v>
      </c>
      <c r="BG314" s="148">
        <f t="shared" si="86"/>
        <v>0</v>
      </c>
      <c r="BH314" s="148">
        <f t="shared" si="87"/>
        <v>0</v>
      </c>
      <c r="BI314" s="148">
        <f t="shared" si="88"/>
        <v>0</v>
      </c>
      <c r="BJ314" s="13" t="s">
        <v>82</v>
      </c>
      <c r="BK314" s="148">
        <f t="shared" si="89"/>
        <v>0</v>
      </c>
      <c r="BL314" s="13" t="s">
        <v>251</v>
      </c>
      <c r="BM314" s="147" t="s">
        <v>752</v>
      </c>
    </row>
    <row r="315" spans="2:65" s="1" customFormat="1" ht="16.5" customHeight="1">
      <c r="B315" s="135"/>
      <c r="C315" s="149" t="s">
        <v>753</v>
      </c>
      <c r="D315" s="149" t="s">
        <v>270</v>
      </c>
      <c r="E315" s="150" t="s">
        <v>754</v>
      </c>
      <c r="F315" s="151" t="s">
        <v>755</v>
      </c>
      <c r="G315" s="152" t="s">
        <v>744</v>
      </c>
      <c r="H315" s="153">
        <v>2</v>
      </c>
      <c r="I315" s="154"/>
      <c r="J315" s="154"/>
      <c r="K315" s="155"/>
      <c r="L315" s="156"/>
      <c r="M315" s="157" t="s">
        <v>1</v>
      </c>
      <c r="N315" s="158" t="s">
        <v>35</v>
      </c>
      <c r="O315" s="145">
        <v>0</v>
      </c>
      <c r="P315" s="145">
        <f t="shared" si="81"/>
        <v>0</v>
      </c>
      <c r="Q315" s="145">
        <v>0</v>
      </c>
      <c r="R315" s="145">
        <f t="shared" si="82"/>
        <v>0</v>
      </c>
      <c r="S315" s="145">
        <v>0</v>
      </c>
      <c r="T315" s="146">
        <f t="shared" si="83"/>
        <v>0</v>
      </c>
      <c r="AR315" s="147" t="s">
        <v>279</v>
      </c>
      <c r="AT315" s="147" t="s">
        <v>270</v>
      </c>
      <c r="AU315" s="147" t="s">
        <v>82</v>
      </c>
      <c r="AY315" s="13" t="s">
        <v>195</v>
      </c>
      <c r="BE315" s="148">
        <f t="shared" si="84"/>
        <v>0</v>
      </c>
      <c r="BF315" s="148">
        <f t="shared" si="85"/>
        <v>0</v>
      </c>
      <c r="BG315" s="148">
        <f t="shared" si="86"/>
        <v>0</v>
      </c>
      <c r="BH315" s="148">
        <f t="shared" si="87"/>
        <v>0</v>
      </c>
      <c r="BI315" s="148">
        <f t="shared" si="88"/>
        <v>0</v>
      </c>
      <c r="BJ315" s="13" t="s">
        <v>82</v>
      </c>
      <c r="BK315" s="148">
        <f t="shared" si="89"/>
        <v>0</v>
      </c>
      <c r="BL315" s="13" t="s">
        <v>251</v>
      </c>
      <c r="BM315" s="147" t="s">
        <v>756</v>
      </c>
    </row>
    <row r="316" spans="2:65" s="1" customFormat="1" ht="24.2" customHeight="1">
      <c r="B316" s="135"/>
      <c r="C316" s="136" t="s">
        <v>504</v>
      </c>
      <c r="D316" s="136" t="s">
        <v>197</v>
      </c>
      <c r="E316" s="137" t="s">
        <v>757</v>
      </c>
      <c r="F316" s="138" t="s">
        <v>758</v>
      </c>
      <c r="G316" s="139" t="s">
        <v>336</v>
      </c>
      <c r="H316" s="140">
        <v>5</v>
      </c>
      <c r="I316" s="141"/>
      <c r="J316" s="141"/>
      <c r="K316" s="142"/>
      <c r="L316" s="25"/>
      <c r="M316" s="143" t="s">
        <v>1</v>
      </c>
      <c r="N316" s="144" t="s">
        <v>35</v>
      </c>
      <c r="O316" s="145">
        <v>0</v>
      </c>
      <c r="P316" s="145">
        <f t="shared" si="81"/>
        <v>0</v>
      </c>
      <c r="Q316" s="145">
        <v>0</v>
      </c>
      <c r="R316" s="145">
        <f t="shared" si="82"/>
        <v>0</v>
      </c>
      <c r="S316" s="145">
        <v>0</v>
      </c>
      <c r="T316" s="146">
        <f t="shared" si="83"/>
        <v>0</v>
      </c>
      <c r="AR316" s="147" t="s">
        <v>251</v>
      </c>
      <c r="AT316" s="147" t="s">
        <v>197</v>
      </c>
      <c r="AU316" s="147" t="s">
        <v>82</v>
      </c>
      <c r="AY316" s="13" t="s">
        <v>195</v>
      </c>
      <c r="BE316" s="148">
        <f t="shared" si="84"/>
        <v>0</v>
      </c>
      <c r="BF316" s="148">
        <f t="shared" si="85"/>
        <v>0</v>
      </c>
      <c r="BG316" s="148">
        <f t="shared" si="86"/>
        <v>0</v>
      </c>
      <c r="BH316" s="148">
        <f t="shared" si="87"/>
        <v>0</v>
      </c>
      <c r="BI316" s="148">
        <f t="shared" si="88"/>
        <v>0</v>
      </c>
      <c r="BJ316" s="13" t="s">
        <v>82</v>
      </c>
      <c r="BK316" s="148">
        <f t="shared" si="89"/>
        <v>0</v>
      </c>
      <c r="BL316" s="13" t="s">
        <v>251</v>
      </c>
      <c r="BM316" s="147" t="s">
        <v>759</v>
      </c>
    </row>
    <row r="317" spans="2:65" s="1" customFormat="1" ht="16.5" customHeight="1">
      <c r="B317" s="135"/>
      <c r="C317" s="149" t="s">
        <v>760</v>
      </c>
      <c r="D317" s="149" t="s">
        <v>270</v>
      </c>
      <c r="E317" s="150" t="s">
        <v>761</v>
      </c>
      <c r="F317" s="151" t="s">
        <v>762</v>
      </c>
      <c r="G317" s="152" t="s">
        <v>336</v>
      </c>
      <c r="H317" s="153">
        <v>5</v>
      </c>
      <c r="I317" s="154"/>
      <c r="J317" s="154"/>
      <c r="K317" s="155"/>
      <c r="L317" s="156"/>
      <c r="M317" s="157" t="s">
        <v>1</v>
      </c>
      <c r="N317" s="158" t="s">
        <v>35</v>
      </c>
      <c r="O317" s="145">
        <v>0</v>
      </c>
      <c r="P317" s="145">
        <f t="shared" si="81"/>
        <v>0</v>
      </c>
      <c r="Q317" s="145">
        <v>0</v>
      </c>
      <c r="R317" s="145">
        <f t="shared" si="82"/>
        <v>0</v>
      </c>
      <c r="S317" s="145">
        <v>0</v>
      </c>
      <c r="T317" s="146">
        <f t="shared" si="83"/>
        <v>0</v>
      </c>
      <c r="AR317" s="147" t="s">
        <v>279</v>
      </c>
      <c r="AT317" s="147" t="s">
        <v>270</v>
      </c>
      <c r="AU317" s="147" t="s">
        <v>82</v>
      </c>
      <c r="AY317" s="13" t="s">
        <v>195</v>
      </c>
      <c r="BE317" s="148">
        <f t="shared" si="84"/>
        <v>0</v>
      </c>
      <c r="BF317" s="148">
        <f t="shared" si="85"/>
        <v>0</v>
      </c>
      <c r="BG317" s="148">
        <f t="shared" si="86"/>
        <v>0</v>
      </c>
      <c r="BH317" s="148">
        <f t="shared" si="87"/>
        <v>0</v>
      </c>
      <c r="BI317" s="148">
        <f t="shared" si="88"/>
        <v>0</v>
      </c>
      <c r="BJ317" s="13" t="s">
        <v>82</v>
      </c>
      <c r="BK317" s="148">
        <f t="shared" si="89"/>
        <v>0</v>
      </c>
      <c r="BL317" s="13" t="s">
        <v>251</v>
      </c>
      <c r="BM317" s="147" t="s">
        <v>763</v>
      </c>
    </row>
    <row r="318" spans="2:65" s="1" customFormat="1" ht="33" customHeight="1">
      <c r="B318" s="135"/>
      <c r="C318" s="136" t="s">
        <v>507</v>
      </c>
      <c r="D318" s="136" t="s">
        <v>197</v>
      </c>
      <c r="E318" s="137" t="s">
        <v>764</v>
      </c>
      <c r="F318" s="138" t="s">
        <v>765</v>
      </c>
      <c r="G318" s="139" t="s">
        <v>299</v>
      </c>
      <c r="H318" s="140">
        <v>71.2</v>
      </c>
      <c r="I318" s="141"/>
      <c r="J318" s="141"/>
      <c r="K318" s="142"/>
      <c r="L318" s="25"/>
      <c r="M318" s="143" t="s">
        <v>1</v>
      </c>
      <c r="N318" s="144" t="s">
        <v>35</v>
      </c>
      <c r="O318" s="145">
        <v>0.76500000000000001</v>
      </c>
      <c r="P318" s="145">
        <f t="shared" si="81"/>
        <v>54.468000000000004</v>
      </c>
      <c r="Q318" s="145">
        <v>2.2000000000000001E-4</v>
      </c>
      <c r="R318" s="145">
        <f t="shared" si="82"/>
        <v>1.5664000000000001E-2</v>
      </c>
      <c r="S318" s="145">
        <v>0</v>
      </c>
      <c r="T318" s="146">
        <f t="shared" si="83"/>
        <v>0</v>
      </c>
      <c r="AR318" s="147" t="s">
        <v>251</v>
      </c>
      <c r="AT318" s="147" t="s">
        <v>197</v>
      </c>
      <c r="AU318" s="147" t="s">
        <v>82</v>
      </c>
      <c r="AY318" s="13" t="s">
        <v>195</v>
      </c>
      <c r="BE318" s="148">
        <f t="shared" si="84"/>
        <v>0</v>
      </c>
      <c r="BF318" s="148">
        <f t="shared" si="85"/>
        <v>0</v>
      </c>
      <c r="BG318" s="148">
        <f t="shared" si="86"/>
        <v>0</v>
      </c>
      <c r="BH318" s="148">
        <f t="shared" si="87"/>
        <v>0</v>
      </c>
      <c r="BI318" s="148">
        <f t="shared" si="88"/>
        <v>0</v>
      </c>
      <c r="BJ318" s="13" t="s">
        <v>82</v>
      </c>
      <c r="BK318" s="148">
        <f t="shared" si="89"/>
        <v>0</v>
      </c>
      <c r="BL318" s="13" t="s">
        <v>251</v>
      </c>
      <c r="BM318" s="147" t="s">
        <v>766</v>
      </c>
    </row>
    <row r="319" spans="2:65" s="1" customFormat="1" ht="37.9" customHeight="1">
      <c r="B319" s="135"/>
      <c r="C319" s="149" t="s">
        <v>767</v>
      </c>
      <c r="D319" s="149" t="s">
        <v>270</v>
      </c>
      <c r="E319" s="150" t="s">
        <v>656</v>
      </c>
      <c r="F319" s="151" t="s">
        <v>657</v>
      </c>
      <c r="G319" s="152" t="s">
        <v>299</v>
      </c>
      <c r="H319" s="153">
        <v>74.760000000000005</v>
      </c>
      <c r="I319" s="154"/>
      <c r="J319" s="154"/>
      <c r="K319" s="155"/>
      <c r="L319" s="156"/>
      <c r="M319" s="157" t="s">
        <v>1</v>
      </c>
      <c r="N319" s="158" t="s">
        <v>35</v>
      </c>
      <c r="O319" s="145">
        <v>0</v>
      </c>
      <c r="P319" s="145">
        <f t="shared" si="81"/>
        <v>0</v>
      </c>
      <c r="Q319" s="145">
        <v>1E-4</v>
      </c>
      <c r="R319" s="145">
        <f t="shared" si="82"/>
        <v>7.4760000000000009E-3</v>
      </c>
      <c r="S319" s="145">
        <v>0</v>
      </c>
      <c r="T319" s="146">
        <f t="shared" si="83"/>
        <v>0</v>
      </c>
      <c r="AR319" s="147" t="s">
        <v>279</v>
      </c>
      <c r="AT319" s="147" t="s">
        <v>270</v>
      </c>
      <c r="AU319" s="147" t="s">
        <v>82</v>
      </c>
      <c r="AY319" s="13" t="s">
        <v>195</v>
      </c>
      <c r="BE319" s="148">
        <f t="shared" si="84"/>
        <v>0</v>
      </c>
      <c r="BF319" s="148">
        <f t="shared" si="85"/>
        <v>0</v>
      </c>
      <c r="BG319" s="148">
        <f t="shared" si="86"/>
        <v>0</v>
      </c>
      <c r="BH319" s="148">
        <f t="shared" si="87"/>
        <v>0</v>
      </c>
      <c r="BI319" s="148">
        <f t="shared" si="88"/>
        <v>0</v>
      </c>
      <c r="BJ319" s="13" t="s">
        <v>82</v>
      </c>
      <c r="BK319" s="148">
        <f t="shared" si="89"/>
        <v>0</v>
      </c>
      <c r="BL319" s="13" t="s">
        <v>251</v>
      </c>
      <c r="BM319" s="147" t="s">
        <v>768</v>
      </c>
    </row>
    <row r="320" spans="2:65" s="1" customFormat="1" ht="37.9" customHeight="1">
      <c r="B320" s="135"/>
      <c r="C320" s="149" t="s">
        <v>511</v>
      </c>
      <c r="D320" s="149" t="s">
        <v>270</v>
      </c>
      <c r="E320" s="150" t="s">
        <v>660</v>
      </c>
      <c r="F320" s="151" t="s">
        <v>661</v>
      </c>
      <c r="G320" s="152" t="s">
        <v>299</v>
      </c>
      <c r="H320" s="153">
        <v>74.760000000000005</v>
      </c>
      <c r="I320" s="154"/>
      <c r="J320" s="154"/>
      <c r="K320" s="155"/>
      <c r="L320" s="156"/>
      <c r="M320" s="157" t="s">
        <v>1</v>
      </c>
      <c r="N320" s="158" t="s">
        <v>35</v>
      </c>
      <c r="O320" s="145">
        <v>0</v>
      </c>
      <c r="P320" s="145">
        <f t="shared" si="81"/>
        <v>0</v>
      </c>
      <c r="Q320" s="145">
        <v>1E-4</v>
      </c>
      <c r="R320" s="145">
        <f t="shared" si="82"/>
        <v>7.4760000000000009E-3</v>
      </c>
      <c r="S320" s="145">
        <v>0</v>
      </c>
      <c r="T320" s="146">
        <f t="shared" si="83"/>
        <v>0</v>
      </c>
      <c r="AR320" s="147" t="s">
        <v>279</v>
      </c>
      <c r="AT320" s="147" t="s">
        <v>270</v>
      </c>
      <c r="AU320" s="147" t="s">
        <v>82</v>
      </c>
      <c r="AY320" s="13" t="s">
        <v>195</v>
      </c>
      <c r="BE320" s="148">
        <f t="shared" si="84"/>
        <v>0</v>
      </c>
      <c r="BF320" s="148">
        <f t="shared" si="85"/>
        <v>0</v>
      </c>
      <c r="BG320" s="148">
        <f t="shared" si="86"/>
        <v>0</v>
      </c>
      <c r="BH320" s="148">
        <f t="shared" si="87"/>
        <v>0</v>
      </c>
      <c r="BI320" s="148">
        <f t="shared" si="88"/>
        <v>0</v>
      </c>
      <c r="BJ320" s="13" t="s">
        <v>82</v>
      </c>
      <c r="BK320" s="148">
        <f t="shared" si="89"/>
        <v>0</v>
      </c>
      <c r="BL320" s="13" t="s">
        <v>251</v>
      </c>
      <c r="BM320" s="147" t="s">
        <v>769</v>
      </c>
    </row>
    <row r="321" spans="2:65" s="1" customFormat="1" ht="33" customHeight="1">
      <c r="B321" s="135"/>
      <c r="C321" s="149" t="s">
        <v>770</v>
      </c>
      <c r="D321" s="149" t="s">
        <v>270</v>
      </c>
      <c r="E321" s="150" t="s">
        <v>771</v>
      </c>
      <c r="F321" s="151" t="s">
        <v>772</v>
      </c>
      <c r="G321" s="152" t="s">
        <v>336</v>
      </c>
      <c r="H321" s="153">
        <v>1</v>
      </c>
      <c r="I321" s="154"/>
      <c r="J321" s="154"/>
      <c r="K321" s="155"/>
      <c r="L321" s="156"/>
      <c r="M321" s="157" t="s">
        <v>1</v>
      </c>
      <c r="N321" s="158" t="s">
        <v>35</v>
      </c>
      <c r="O321" s="145">
        <v>0</v>
      </c>
      <c r="P321" s="145">
        <f t="shared" si="81"/>
        <v>0</v>
      </c>
      <c r="Q321" s="145">
        <v>1.34E-2</v>
      </c>
      <c r="R321" s="145">
        <f t="shared" si="82"/>
        <v>1.34E-2</v>
      </c>
      <c r="S321" s="145">
        <v>0</v>
      </c>
      <c r="T321" s="146">
        <f t="shared" si="83"/>
        <v>0</v>
      </c>
      <c r="AR321" s="147" t="s">
        <v>279</v>
      </c>
      <c r="AT321" s="147" t="s">
        <v>270</v>
      </c>
      <c r="AU321" s="147" t="s">
        <v>82</v>
      </c>
      <c r="AY321" s="13" t="s">
        <v>195</v>
      </c>
      <c r="BE321" s="148">
        <f t="shared" si="84"/>
        <v>0</v>
      </c>
      <c r="BF321" s="148">
        <f t="shared" si="85"/>
        <v>0</v>
      </c>
      <c r="BG321" s="148">
        <f t="shared" si="86"/>
        <v>0</v>
      </c>
      <c r="BH321" s="148">
        <f t="shared" si="87"/>
        <v>0</v>
      </c>
      <c r="BI321" s="148">
        <f t="shared" si="88"/>
        <v>0</v>
      </c>
      <c r="BJ321" s="13" t="s">
        <v>82</v>
      </c>
      <c r="BK321" s="148">
        <f t="shared" si="89"/>
        <v>0</v>
      </c>
      <c r="BL321" s="13" t="s">
        <v>251</v>
      </c>
      <c r="BM321" s="147" t="s">
        <v>773</v>
      </c>
    </row>
    <row r="322" spans="2:65" s="1" customFormat="1" ht="24.2" customHeight="1">
      <c r="B322" s="135"/>
      <c r="C322" s="149" t="s">
        <v>520</v>
      </c>
      <c r="D322" s="149" t="s">
        <v>270</v>
      </c>
      <c r="E322" s="150" t="s">
        <v>774</v>
      </c>
      <c r="F322" s="151" t="s">
        <v>775</v>
      </c>
      <c r="G322" s="152" t="s">
        <v>336</v>
      </c>
      <c r="H322" s="153">
        <v>1</v>
      </c>
      <c r="I322" s="154"/>
      <c r="J322" s="154"/>
      <c r="K322" s="155"/>
      <c r="L322" s="156"/>
      <c r="M322" s="157" t="s">
        <v>1</v>
      </c>
      <c r="N322" s="158" t="s">
        <v>35</v>
      </c>
      <c r="O322" s="145">
        <v>0</v>
      </c>
      <c r="P322" s="145">
        <f t="shared" si="81"/>
        <v>0</v>
      </c>
      <c r="Q322" s="145">
        <v>1.34E-2</v>
      </c>
      <c r="R322" s="145">
        <f t="shared" si="82"/>
        <v>1.34E-2</v>
      </c>
      <c r="S322" s="145">
        <v>0</v>
      </c>
      <c r="T322" s="146">
        <f t="shared" si="83"/>
        <v>0</v>
      </c>
      <c r="AR322" s="147" t="s">
        <v>279</v>
      </c>
      <c r="AT322" s="147" t="s">
        <v>270</v>
      </c>
      <c r="AU322" s="147" t="s">
        <v>82</v>
      </c>
      <c r="AY322" s="13" t="s">
        <v>195</v>
      </c>
      <c r="BE322" s="148">
        <f t="shared" si="84"/>
        <v>0</v>
      </c>
      <c r="BF322" s="148">
        <f t="shared" si="85"/>
        <v>0</v>
      </c>
      <c r="BG322" s="148">
        <f t="shared" si="86"/>
        <v>0</v>
      </c>
      <c r="BH322" s="148">
        <f t="shared" si="87"/>
        <v>0</v>
      </c>
      <c r="BI322" s="148">
        <f t="shared" si="88"/>
        <v>0</v>
      </c>
      <c r="BJ322" s="13" t="s">
        <v>82</v>
      </c>
      <c r="BK322" s="148">
        <f t="shared" si="89"/>
        <v>0</v>
      </c>
      <c r="BL322" s="13" t="s">
        <v>251</v>
      </c>
      <c r="BM322" s="147" t="s">
        <v>776</v>
      </c>
    </row>
    <row r="323" spans="2:65" s="1" customFormat="1" ht="24.2" customHeight="1">
      <c r="B323" s="135"/>
      <c r="C323" s="149" t="s">
        <v>777</v>
      </c>
      <c r="D323" s="149" t="s">
        <v>270</v>
      </c>
      <c r="E323" s="150" t="s">
        <v>778</v>
      </c>
      <c r="F323" s="151" t="s">
        <v>779</v>
      </c>
      <c r="G323" s="152" t="s">
        <v>336</v>
      </c>
      <c r="H323" s="153">
        <v>1</v>
      </c>
      <c r="I323" s="154"/>
      <c r="J323" s="154"/>
      <c r="K323" s="155"/>
      <c r="L323" s="156"/>
      <c r="M323" s="157" t="s">
        <v>1</v>
      </c>
      <c r="N323" s="158" t="s">
        <v>35</v>
      </c>
      <c r="O323" s="145">
        <v>0</v>
      </c>
      <c r="P323" s="145">
        <f t="shared" si="81"/>
        <v>0</v>
      </c>
      <c r="Q323" s="145">
        <v>1.34E-2</v>
      </c>
      <c r="R323" s="145">
        <f t="shared" si="82"/>
        <v>1.34E-2</v>
      </c>
      <c r="S323" s="145">
        <v>0</v>
      </c>
      <c r="T323" s="146">
        <f t="shared" si="83"/>
        <v>0</v>
      </c>
      <c r="AR323" s="147" t="s">
        <v>279</v>
      </c>
      <c r="AT323" s="147" t="s">
        <v>270</v>
      </c>
      <c r="AU323" s="147" t="s">
        <v>82</v>
      </c>
      <c r="AY323" s="13" t="s">
        <v>195</v>
      </c>
      <c r="BE323" s="148">
        <f t="shared" si="84"/>
        <v>0</v>
      </c>
      <c r="BF323" s="148">
        <f t="shared" si="85"/>
        <v>0</v>
      </c>
      <c r="BG323" s="148">
        <f t="shared" si="86"/>
        <v>0</v>
      </c>
      <c r="BH323" s="148">
        <f t="shared" si="87"/>
        <v>0</v>
      </c>
      <c r="BI323" s="148">
        <f t="shared" si="88"/>
        <v>0</v>
      </c>
      <c r="BJ323" s="13" t="s">
        <v>82</v>
      </c>
      <c r="BK323" s="148">
        <f t="shared" si="89"/>
        <v>0</v>
      </c>
      <c r="BL323" s="13" t="s">
        <v>251</v>
      </c>
      <c r="BM323" s="147" t="s">
        <v>780</v>
      </c>
    </row>
    <row r="324" spans="2:65" s="1" customFormat="1" ht="24.2" customHeight="1">
      <c r="B324" s="135"/>
      <c r="C324" s="149" t="s">
        <v>523</v>
      </c>
      <c r="D324" s="149" t="s">
        <v>270</v>
      </c>
      <c r="E324" s="150" t="s">
        <v>781</v>
      </c>
      <c r="F324" s="151" t="s">
        <v>782</v>
      </c>
      <c r="G324" s="152" t="s">
        <v>336</v>
      </c>
      <c r="H324" s="153">
        <v>1</v>
      </c>
      <c r="I324" s="154"/>
      <c r="J324" s="154"/>
      <c r="K324" s="155"/>
      <c r="L324" s="156"/>
      <c r="M324" s="157" t="s">
        <v>1</v>
      </c>
      <c r="N324" s="158" t="s">
        <v>35</v>
      </c>
      <c r="O324" s="145">
        <v>0</v>
      </c>
      <c r="P324" s="145">
        <f t="shared" si="81"/>
        <v>0</v>
      </c>
      <c r="Q324" s="145">
        <v>1.34E-2</v>
      </c>
      <c r="R324" s="145">
        <f t="shared" si="82"/>
        <v>1.34E-2</v>
      </c>
      <c r="S324" s="145">
        <v>0</v>
      </c>
      <c r="T324" s="146">
        <f t="shared" si="83"/>
        <v>0</v>
      </c>
      <c r="AR324" s="147" t="s">
        <v>279</v>
      </c>
      <c r="AT324" s="147" t="s">
        <v>270</v>
      </c>
      <c r="AU324" s="147" t="s">
        <v>82</v>
      </c>
      <c r="AY324" s="13" t="s">
        <v>195</v>
      </c>
      <c r="BE324" s="148">
        <f t="shared" si="84"/>
        <v>0</v>
      </c>
      <c r="BF324" s="148">
        <f t="shared" si="85"/>
        <v>0</v>
      </c>
      <c r="BG324" s="148">
        <f t="shared" si="86"/>
        <v>0</v>
      </c>
      <c r="BH324" s="148">
        <f t="shared" si="87"/>
        <v>0</v>
      </c>
      <c r="BI324" s="148">
        <f t="shared" si="88"/>
        <v>0</v>
      </c>
      <c r="BJ324" s="13" t="s">
        <v>82</v>
      </c>
      <c r="BK324" s="148">
        <f t="shared" si="89"/>
        <v>0</v>
      </c>
      <c r="BL324" s="13" t="s">
        <v>251</v>
      </c>
      <c r="BM324" s="147" t="s">
        <v>783</v>
      </c>
    </row>
    <row r="325" spans="2:65" s="1" customFormat="1" ht="24.2" customHeight="1">
      <c r="B325" s="135"/>
      <c r="C325" s="149" t="s">
        <v>784</v>
      </c>
      <c r="D325" s="149" t="s">
        <v>270</v>
      </c>
      <c r="E325" s="150" t="s">
        <v>785</v>
      </c>
      <c r="F325" s="151" t="s">
        <v>786</v>
      </c>
      <c r="G325" s="152" t="s">
        <v>336</v>
      </c>
      <c r="H325" s="153">
        <v>1</v>
      </c>
      <c r="I325" s="154"/>
      <c r="J325" s="154"/>
      <c r="K325" s="155"/>
      <c r="L325" s="156"/>
      <c r="M325" s="157" t="s">
        <v>1</v>
      </c>
      <c r="N325" s="158" t="s">
        <v>35</v>
      </c>
      <c r="O325" s="145">
        <v>0</v>
      </c>
      <c r="P325" s="145">
        <f t="shared" si="81"/>
        <v>0</v>
      </c>
      <c r="Q325" s="145">
        <v>1.34E-2</v>
      </c>
      <c r="R325" s="145">
        <f t="shared" si="82"/>
        <v>1.34E-2</v>
      </c>
      <c r="S325" s="145">
        <v>0</v>
      </c>
      <c r="T325" s="146">
        <f t="shared" si="83"/>
        <v>0</v>
      </c>
      <c r="AR325" s="147" t="s">
        <v>279</v>
      </c>
      <c r="AT325" s="147" t="s">
        <v>270</v>
      </c>
      <c r="AU325" s="147" t="s">
        <v>82</v>
      </c>
      <c r="AY325" s="13" t="s">
        <v>195</v>
      </c>
      <c r="BE325" s="148">
        <f t="shared" si="84"/>
        <v>0</v>
      </c>
      <c r="BF325" s="148">
        <f t="shared" si="85"/>
        <v>0</v>
      </c>
      <c r="BG325" s="148">
        <f t="shared" si="86"/>
        <v>0</v>
      </c>
      <c r="BH325" s="148">
        <f t="shared" si="87"/>
        <v>0</v>
      </c>
      <c r="BI325" s="148">
        <f t="shared" si="88"/>
        <v>0</v>
      </c>
      <c r="BJ325" s="13" t="s">
        <v>82</v>
      </c>
      <c r="BK325" s="148">
        <f t="shared" si="89"/>
        <v>0</v>
      </c>
      <c r="BL325" s="13" t="s">
        <v>251</v>
      </c>
      <c r="BM325" s="147" t="s">
        <v>787</v>
      </c>
    </row>
    <row r="326" spans="2:65" s="1" customFormat="1" ht="24.2" customHeight="1">
      <c r="B326" s="135"/>
      <c r="C326" s="149" t="s">
        <v>527</v>
      </c>
      <c r="D326" s="149" t="s">
        <v>270</v>
      </c>
      <c r="E326" s="150" t="s">
        <v>788</v>
      </c>
      <c r="F326" s="151" t="s">
        <v>789</v>
      </c>
      <c r="G326" s="152" t="s">
        <v>336</v>
      </c>
      <c r="H326" s="153">
        <v>3</v>
      </c>
      <c r="I326" s="154"/>
      <c r="J326" s="154"/>
      <c r="K326" s="155"/>
      <c r="L326" s="156"/>
      <c r="M326" s="157" t="s">
        <v>1</v>
      </c>
      <c r="N326" s="158" t="s">
        <v>35</v>
      </c>
      <c r="O326" s="145">
        <v>0</v>
      </c>
      <c r="P326" s="145">
        <f t="shared" si="81"/>
        <v>0</v>
      </c>
      <c r="Q326" s="145">
        <v>1.34E-2</v>
      </c>
      <c r="R326" s="145">
        <f t="shared" si="82"/>
        <v>4.02E-2</v>
      </c>
      <c r="S326" s="145">
        <v>0</v>
      </c>
      <c r="T326" s="146">
        <f t="shared" si="83"/>
        <v>0</v>
      </c>
      <c r="AR326" s="147" t="s">
        <v>279</v>
      </c>
      <c r="AT326" s="147" t="s">
        <v>270</v>
      </c>
      <c r="AU326" s="147" t="s">
        <v>82</v>
      </c>
      <c r="AY326" s="13" t="s">
        <v>195</v>
      </c>
      <c r="BE326" s="148">
        <f t="shared" si="84"/>
        <v>0</v>
      </c>
      <c r="BF326" s="148">
        <f t="shared" si="85"/>
        <v>0</v>
      </c>
      <c r="BG326" s="148">
        <f t="shared" si="86"/>
        <v>0</v>
      </c>
      <c r="BH326" s="148">
        <f t="shared" si="87"/>
        <v>0</v>
      </c>
      <c r="BI326" s="148">
        <f t="shared" si="88"/>
        <v>0</v>
      </c>
      <c r="BJ326" s="13" t="s">
        <v>82</v>
      </c>
      <c r="BK326" s="148">
        <f t="shared" si="89"/>
        <v>0</v>
      </c>
      <c r="BL326" s="13" t="s">
        <v>251</v>
      </c>
      <c r="BM326" s="147" t="s">
        <v>790</v>
      </c>
    </row>
    <row r="327" spans="2:65" s="1" customFormat="1" ht="16.5" customHeight="1">
      <c r="B327" s="135"/>
      <c r="C327" s="136" t="s">
        <v>791</v>
      </c>
      <c r="D327" s="136" t="s">
        <v>197</v>
      </c>
      <c r="E327" s="137" t="s">
        <v>792</v>
      </c>
      <c r="F327" s="138" t="s">
        <v>793</v>
      </c>
      <c r="G327" s="139" t="s">
        <v>299</v>
      </c>
      <c r="H327" s="140">
        <v>29.95</v>
      </c>
      <c r="I327" s="141"/>
      <c r="J327" s="141"/>
      <c r="K327" s="142"/>
      <c r="L327" s="25"/>
      <c r="M327" s="143" t="s">
        <v>1</v>
      </c>
      <c r="N327" s="144" t="s">
        <v>35</v>
      </c>
      <c r="O327" s="145">
        <v>0</v>
      </c>
      <c r="P327" s="145">
        <f t="shared" si="81"/>
        <v>0</v>
      </c>
      <c r="Q327" s="145">
        <v>0</v>
      </c>
      <c r="R327" s="145">
        <f t="shared" si="82"/>
        <v>0</v>
      </c>
      <c r="S327" s="145">
        <v>0</v>
      </c>
      <c r="T327" s="146">
        <f t="shared" si="83"/>
        <v>0</v>
      </c>
      <c r="AR327" s="147" t="s">
        <v>251</v>
      </c>
      <c r="AT327" s="147" t="s">
        <v>197</v>
      </c>
      <c r="AU327" s="147" t="s">
        <v>82</v>
      </c>
      <c r="AY327" s="13" t="s">
        <v>195</v>
      </c>
      <c r="BE327" s="148">
        <f t="shared" si="84"/>
        <v>0</v>
      </c>
      <c r="BF327" s="148">
        <f t="shared" si="85"/>
        <v>0</v>
      </c>
      <c r="BG327" s="148">
        <f t="shared" si="86"/>
        <v>0</v>
      </c>
      <c r="BH327" s="148">
        <f t="shared" si="87"/>
        <v>0</v>
      </c>
      <c r="BI327" s="148">
        <f t="shared" si="88"/>
        <v>0</v>
      </c>
      <c r="BJ327" s="13" t="s">
        <v>82</v>
      </c>
      <c r="BK327" s="148">
        <f t="shared" si="89"/>
        <v>0</v>
      </c>
      <c r="BL327" s="13" t="s">
        <v>251</v>
      </c>
      <c r="BM327" s="147" t="s">
        <v>794</v>
      </c>
    </row>
    <row r="328" spans="2:65" s="1" customFormat="1" ht="24.2" customHeight="1">
      <c r="B328" s="135"/>
      <c r="C328" s="149" t="s">
        <v>530</v>
      </c>
      <c r="D328" s="149" t="s">
        <v>270</v>
      </c>
      <c r="E328" s="150" t="s">
        <v>795</v>
      </c>
      <c r="F328" s="151" t="s">
        <v>796</v>
      </c>
      <c r="G328" s="152" t="s">
        <v>336</v>
      </c>
      <c r="H328" s="153">
        <v>2</v>
      </c>
      <c r="I328" s="154"/>
      <c r="J328" s="154"/>
      <c r="K328" s="155"/>
      <c r="L328" s="156"/>
      <c r="M328" s="157" t="s">
        <v>1</v>
      </c>
      <c r="N328" s="158" t="s">
        <v>35</v>
      </c>
      <c r="O328" s="145">
        <v>0</v>
      </c>
      <c r="P328" s="145">
        <f t="shared" si="81"/>
        <v>0</v>
      </c>
      <c r="Q328" s="145">
        <v>0</v>
      </c>
      <c r="R328" s="145">
        <f t="shared" si="82"/>
        <v>0</v>
      </c>
      <c r="S328" s="145">
        <v>0</v>
      </c>
      <c r="T328" s="146">
        <f t="shared" si="83"/>
        <v>0</v>
      </c>
      <c r="AR328" s="147" t="s">
        <v>279</v>
      </c>
      <c r="AT328" s="147" t="s">
        <v>270</v>
      </c>
      <c r="AU328" s="147" t="s">
        <v>82</v>
      </c>
      <c r="AY328" s="13" t="s">
        <v>195</v>
      </c>
      <c r="BE328" s="148">
        <f t="shared" si="84"/>
        <v>0</v>
      </c>
      <c r="BF328" s="148">
        <f t="shared" si="85"/>
        <v>0</v>
      </c>
      <c r="BG328" s="148">
        <f t="shared" si="86"/>
        <v>0</v>
      </c>
      <c r="BH328" s="148">
        <f t="shared" si="87"/>
        <v>0</v>
      </c>
      <c r="BI328" s="148">
        <f t="shared" si="88"/>
        <v>0</v>
      </c>
      <c r="BJ328" s="13" t="s">
        <v>82</v>
      </c>
      <c r="BK328" s="148">
        <f t="shared" si="89"/>
        <v>0</v>
      </c>
      <c r="BL328" s="13" t="s">
        <v>251</v>
      </c>
      <c r="BM328" s="147" t="s">
        <v>797</v>
      </c>
    </row>
    <row r="329" spans="2:65" s="1" customFormat="1" ht="21.75" customHeight="1">
      <c r="B329" s="135"/>
      <c r="C329" s="149" t="s">
        <v>798</v>
      </c>
      <c r="D329" s="149" t="s">
        <v>270</v>
      </c>
      <c r="E329" s="150" t="s">
        <v>799</v>
      </c>
      <c r="F329" s="151" t="s">
        <v>800</v>
      </c>
      <c r="G329" s="152" t="s">
        <v>336</v>
      </c>
      <c r="H329" s="153">
        <v>1</v>
      </c>
      <c r="I329" s="154"/>
      <c r="J329" s="154"/>
      <c r="K329" s="155"/>
      <c r="L329" s="156"/>
      <c r="M329" s="157" t="s">
        <v>1</v>
      </c>
      <c r="N329" s="158" t="s">
        <v>35</v>
      </c>
      <c r="O329" s="145">
        <v>0</v>
      </c>
      <c r="P329" s="145">
        <f t="shared" si="81"/>
        <v>0</v>
      </c>
      <c r="Q329" s="145">
        <v>0</v>
      </c>
      <c r="R329" s="145">
        <f t="shared" si="82"/>
        <v>0</v>
      </c>
      <c r="S329" s="145">
        <v>0</v>
      </c>
      <c r="T329" s="146">
        <f t="shared" si="83"/>
        <v>0</v>
      </c>
      <c r="AR329" s="147" t="s">
        <v>279</v>
      </c>
      <c r="AT329" s="147" t="s">
        <v>270</v>
      </c>
      <c r="AU329" s="147" t="s">
        <v>82</v>
      </c>
      <c r="AY329" s="13" t="s">
        <v>195</v>
      </c>
      <c r="BE329" s="148">
        <f t="shared" si="84"/>
        <v>0</v>
      </c>
      <c r="BF329" s="148">
        <f t="shared" si="85"/>
        <v>0</v>
      </c>
      <c r="BG329" s="148">
        <f t="shared" si="86"/>
        <v>0</v>
      </c>
      <c r="BH329" s="148">
        <f t="shared" si="87"/>
        <v>0</v>
      </c>
      <c r="BI329" s="148">
        <f t="shared" si="88"/>
        <v>0</v>
      </c>
      <c r="BJ329" s="13" t="s">
        <v>82</v>
      </c>
      <c r="BK329" s="148">
        <f t="shared" si="89"/>
        <v>0</v>
      </c>
      <c r="BL329" s="13" t="s">
        <v>251</v>
      </c>
      <c r="BM329" s="147" t="s">
        <v>801</v>
      </c>
    </row>
    <row r="330" spans="2:65" s="1" customFormat="1" ht="16.5" customHeight="1">
      <c r="B330" s="135"/>
      <c r="C330" s="149" t="s">
        <v>534</v>
      </c>
      <c r="D330" s="149" t="s">
        <v>270</v>
      </c>
      <c r="E330" s="150" t="s">
        <v>802</v>
      </c>
      <c r="F330" s="151" t="s">
        <v>803</v>
      </c>
      <c r="G330" s="152" t="s">
        <v>744</v>
      </c>
      <c r="H330" s="153">
        <v>1</v>
      </c>
      <c r="I330" s="154"/>
      <c r="J330" s="154"/>
      <c r="K330" s="155"/>
      <c r="L330" s="156"/>
      <c r="M330" s="157" t="s">
        <v>1</v>
      </c>
      <c r="N330" s="158" t="s">
        <v>35</v>
      </c>
      <c r="O330" s="145">
        <v>0</v>
      </c>
      <c r="P330" s="145">
        <f t="shared" si="81"/>
        <v>0</v>
      </c>
      <c r="Q330" s="145">
        <v>0</v>
      </c>
      <c r="R330" s="145">
        <f t="shared" si="82"/>
        <v>0</v>
      </c>
      <c r="S330" s="145">
        <v>0</v>
      </c>
      <c r="T330" s="146">
        <f t="shared" si="83"/>
        <v>0</v>
      </c>
      <c r="AR330" s="147" t="s">
        <v>279</v>
      </c>
      <c r="AT330" s="147" t="s">
        <v>270</v>
      </c>
      <c r="AU330" s="147" t="s">
        <v>82</v>
      </c>
      <c r="AY330" s="13" t="s">
        <v>195</v>
      </c>
      <c r="BE330" s="148">
        <f t="shared" si="84"/>
        <v>0</v>
      </c>
      <c r="BF330" s="148">
        <f t="shared" si="85"/>
        <v>0</v>
      </c>
      <c r="BG330" s="148">
        <f t="shared" si="86"/>
        <v>0</v>
      </c>
      <c r="BH330" s="148">
        <f t="shared" si="87"/>
        <v>0</v>
      </c>
      <c r="BI330" s="148">
        <f t="shared" si="88"/>
        <v>0</v>
      </c>
      <c r="BJ330" s="13" t="s">
        <v>82</v>
      </c>
      <c r="BK330" s="148">
        <f t="shared" si="89"/>
        <v>0</v>
      </c>
      <c r="BL330" s="13" t="s">
        <v>251</v>
      </c>
      <c r="BM330" s="147" t="s">
        <v>804</v>
      </c>
    </row>
    <row r="331" spans="2:65" s="1" customFormat="1" ht="16.5" customHeight="1">
      <c r="B331" s="135"/>
      <c r="C331" s="149" t="s">
        <v>805</v>
      </c>
      <c r="D331" s="149" t="s">
        <v>270</v>
      </c>
      <c r="E331" s="150" t="s">
        <v>806</v>
      </c>
      <c r="F331" s="151" t="s">
        <v>807</v>
      </c>
      <c r="G331" s="152" t="s">
        <v>744</v>
      </c>
      <c r="H331" s="153">
        <v>1</v>
      </c>
      <c r="I331" s="154"/>
      <c r="J331" s="154"/>
      <c r="K331" s="155"/>
      <c r="L331" s="156"/>
      <c r="M331" s="157" t="s">
        <v>1</v>
      </c>
      <c r="N331" s="158" t="s">
        <v>35</v>
      </c>
      <c r="O331" s="145">
        <v>0</v>
      </c>
      <c r="P331" s="145">
        <f t="shared" si="81"/>
        <v>0</v>
      </c>
      <c r="Q331" s="145">
        <v>0</v>
      </c>
      <c r="R331" s="145">
        <f t="shared" si="82"/>
        <v>0</v>
      </c>
      <c r="S331" s="145">
        <v>0</v>
      </c>
      <c r="T331" s="146">
        <f t="shared" si="83"/>
        <v>0</v>
      </c>
      <c r="AR331" s="147" t="s">
        <v>279</v>
      </c>
      <c r="AT331" s="147" t="s">
        <v>270</v>
      </c>
      <c r="AU331" s="147" t="s">
        <v>82</v>
      </c>
      <c r="AY331" s="13" t="s">
        <v>195</v>
      </c>
      <c r="BE331" s="148">
        <f t="shared" si="84"/>
        <v>0</v>
      </c>
      <c r="BF331" s="148">
        <f t="shared" si="85"/>
        <v>0</v>
      </c>
      <c r="BG331" s="148">
        <f t="shared" si="86"/>
        <v>0</v>
      </c>
      <c r="BH331" s="148">
        <f t="shared" si="87"/>
        <v>0</v>
      </c>
      <c r="BI331" s="148">
        <f t="shared" si="88"/>
        <v>0</v>
      </c>
      <c r="BJ331" s="13" t="s">
        <v>82</v>
      </c>
      <c r="BK331" s="148">
        <f t="shared" si="89"/>
        <v>0</v>
      </c>
      <c r="BL331" s="13" t="s">
        <v>251</v>
      </c>
      <c r="BM331" s="147" t="s">
        <v>808</v>
      </c>
    </row>
    <row r="332" spans="2:65" s="1" customFormat="1" ht="16.5" customHeight="1">
      <c r="B332" s="135"/>
      <c r="C332" s="149" t="s">
        <v>537</v>
      </c>
      <c r="D332" s="149" t="s">
        <v>270</v>
      </c>
      <c r="E332" s="150" t="s">
        <v>809</v>
      </c>
      <c r="F332" s="151" t="s">
        <v>810</v>
      </c>
      <c r="G332" s="152" t="s">
        <v>744</v>
      </c>
      <c r="H332" s="153">
        <v>1</v>
      </c>
      <c r="I332" s="154"/>
      <c r="J332" s="154"/>
      <c r="K332" s="155"/>
      <c r="L332" s="156"/>
      <c r="M332" s="157" t="s">
        <v>1</v>
      </c>
      <c r="N332" s="158" t="s">
        <v>35</v>
      </c>
      <c r="O332" s="145">
        <v>0</v>
      </c>
      <c r="P332" s="145">
        <f t="shared" si="81"/>
        <v>0</v>
      </c>
      <c r="Q332" s="145">
        <v>0</v>
      </c>
      <c r="R332" s="145">
        <f t="shared" si="82"/>
        <v>0</v>
      </c>
      <c r="S332" s="145">
        <v>0</v>
      </c>
      <c r="T332" s="146">
        <f t="shared" si="83"/>
        <v>0</v>
      </c>
      <c r="AR332" s="147" t="s">
        <v>279</v>
      </c>
      <c r="AT332" s="147" t="s">
        <v>270</v>
      </c>
      <c r="AU332" s="147" t="s">
        <v>82</v>
      </c>
      <c r="AY332" s="13" t="s">
        <v>195</v>
      </c>
      <c r="BE332" s="148">
        <f t="shared" si="84"/>
        <v>0</v>
      </c>
      <c r="BF332" s="148">
        <f t="shared" si="85"/>
        <v>0</v>
      </c>
      <c r="BG332" s="148">
        <f t="shared" si="86"/>
        <v>0</v>
      </c>
      <c r="BH332" s="148">
        <f t="shared" si="87"/>
        <v>0</v>
      </c>
      <c r="BI332" s="148">
        <f t="shared" si="88"/>
        <v>0</v>
      </c>
      <c r="BJ332" s="13" t="s">
        <v>82</v>
      </c>
      <c r="BK332" s="148">
        <f t="shared" si="89"/>
        <v>0</v>
      </c>
      <c r="BL332" s="13" t="s">
        <v>251</v>
      </c>
      <c r="BM332" s="147" t="s">
        <v>811</v>
      </c>
    </row>
    <row r="333" spans="2:65" s="1" customFormat="1" ht="24.2" customHeight="1">
      <c r="B333" s="135"/>
      <c r="C333" s="136" t="s">
        <v>812</v>
      </c>
      <c r="D333" s="136" t="s">
        <v>197</v>
      </c>
      <c r="E333" s="137" t="s">
        <v>813</v>
      </c>
      <c r="F333" s="138" t="s">
        <v>814</v>
      </c>
      <c r="G333" s="139" t="s">
        <v>596</v>
      </c>
      <c r="H333" s="140">
        <v>675.36699999999996</v>
      </c>
      <c r="I333" s="141"/>
      <c r="J333" s="141"/>
      <c r="K333" s="142"/>
      <c r="L333" s="25"/>
      <c r="M333" s="143" t="s">
        <v>1</v>
      </c>
      <c r="N333" s="144" t="s">
        <v>35</v>
      </c>
      <c r="O333" s="145">
        <v>0</v>
      </c>
      <c r="P333" s="145">
        <f t="shared" si="81"/>
        <v>0</v>
      </c>
      <c r="Q333" s="145">
        <v>0</v>
      </c>
      <c r="R333" s="145">
        <f t="shared" si="82"/>
        <v>0</v>
      </c>
      <c r="S333" s="145">
        <v>0</v>
      </c>
      <c r="T333" s="146">
        <f t="shared" si="83"/>
        <v>0</v>
      </c>
      <c r="AR333" s="147" t="s">
        <v>251</v>
      </c>
      <c r="AT333" s="147" t="s">
        <v>197</v>
      </c>
      <c r="AU333" s="147" t="s">
        <v>82</v>
      </c>
      <c r="AY333" s="13" t="s">
        <v>195</v>
      </c>
      <c r="BE333" s="148">
        <f t="shared" si="84"/>
        <v>0</v>
      </c>
      <c r="BF333" s="148">
        <f t="shared" si="85"/>
        <v>0</v>
      </c>
      <c r="BG333" s="148">
        <f t="shared" si="86"/>
        <v>0</v>
      </c>
      <c r="BH333" s="148">
        <f t="shared" si="87"/>
        <v>0</v>
      </c>
      <c r="BI333" s="148">
        <f t="shared" si="88"/>
        <v>0</v>
      </c>
      <c r="BJ333" s="13" t="s">
        <v>82</v>
      </c>
      <c r="BK333" s="148">
        <f t="shared" si="89"/>
        <v>0</v>
      </c>
      <c r="BL333" s="13" t="s">
        <v>251</v>
      </c>
      <c r="BM333" s="147" t="s">
        <v>815</v>
      </c>
    </row>
    <row r="334" spans="2:65" s="11" customFormat="1" ht="20.85" customHeight="1">
      <c r="B334" s="124"/>
      <c r="D334" s="125" t="s">
        <v>68</v>
      </c>
      <c r="E334" s="133" t="s">
        <v>816</v>
      </c>
      <c r="F334" s="133" t="s">
        <v>817</v>
      </c>
      <c r="J334" s="134"/>
      <c r="L334" s="124"/>
      <c r="M334" s="128"/>
      <c r="P334" s="129">
        <f>SUM(P335:P343)</f>
        <v>0</v>
      </c>
      <c r="R334" s="129">
        <f>SUM(R335:R343)</f>
        <v>0</v>
      </c>
      <c r="T334" s="130">
        <f>SUM(T335:T343)</f>
        <v>0</v>
      </c>
      <c r="AR334" s="125" t="s">
        <v>76</v>
      </c>
      <c r="AT334" s="131" t="s">
        <v>68</v>
      </c>
      <c r="AU334" s="131" t="s">
        <v>82</v>
      </c>
      <c r="AY334" s="125" t="s">
        <v>195</v>
      </c>
      <c r="BK334" s="132">
        <f>SUM(BK335:BK343)</f>
        <v>0</v>
      </c>
    </row>
    <row r="335" spans="2:65" s="1" customFormat="1" ht="37.9" customHeight="1">
      <c r="B335" s="135"/>
      <c r="C335" s="136" t="s">
        <v>541</v>
      </c>
      <c r="D335" s="136" t="s">
        <v>197</v>
      </c>
      <c r="E335" s="137" t="s">
        <v>818</v>
      </c>
      <c r="F335" s="138" t="s">
        <v>819</v>
      </c>
      <c r="G335" s="139" t="s">
        <v>336</v>
      </c>
      <c r="H335" s="140">
        <v>60</v>
      </c>
      <c r="I335" s="141"/>
      <c r="J335" s="141"/>
      <c r="K335" s="142"/>
      <c r="L335" s="25"/>
      <c r="M335" s="143" t="s">
        <v>1</v>
      </c>
      <c r="N335" s="144" t="s">
        <v>35</v>
      </c>
      <c r="O335" s="145">
        <v>0</v>
      </c>
      <c r="P335" s="145">
        <f t="shared" ref="P335:P343" si="90">O335*H335</f>
        <v>0</v>
      </c>
      <c r="Q335" s="145">
        <v>0</v>
      </c>
      <c r="R335" s="145">
        <f t="shared" ref="R335:R343" si="91">Q335*H335</f>
        <v>0</v>
      </c>
      <c r="S335" s="145">
        <v>0</v>
      </c>
      <c r="T335" s="146">
        <f t="shared" ref="T335:T343" si="92">S335*H335</f>
        <v>0</v>
      </c>
      <c r="AR335" s="147" t="s">
        <v>251</v>
      </c>
      <c r="AT335" s="147" t="s">
        <v>197</v>
      </c>
      <c r="AU335" s="147" t="s">
        <v>88</v>
      </c>
      <c r="AY335" s="13" t="s">
        <v>195</v>
      </c>
      <c r="BE335" s="148">
        <f t="shared" ref="BE335:BE343" si="93">IF(N335="základná",J335,0)</f>
        <v>0</v>
      </c>
      <c r="BF335" s="148">
        <f t="shared" ref="BF335:BF343" si="94">IF(N335="znížená",J335,0)</f>
        <v>0</v>
      </c>
      <c r="BG335" s="148">
        <f t="shared" ref="BG335:BG343" si="95">IF(N335="zákl. prenesená",J335,0)</f>
        <v>0</v>
      </c>
      <c r="BH335" s="148">
        <f t="shared" ref="BH335:BH343" si="96">IF(N335="zníž. prenesená",J335,0)</f>
        <v>0</v>
      </c>
      <c r="BI335" s="148">
        <f t="shared" ref="BI335:BI343" si="97">IF(N335="nulová",J335,0)</f>
        <v>0</v>
      </c>
      <c r="BJ335" s="13" t="s">
        <v>82</v>
      </c>
      <c r="BK335" s="148">
        <f t="shared" ref="BK335:BK343" si="98">ROUND(I335*H335,2)</f>
        <v>0</v>
      </c>
      <c r="BL335" s="13" t="s">
        <v>251</v>
      </c>
      <c r="BM335" s="147" t="s">
        <v>820</v>
      </c>
    </row>
    <row r="336" spans="2:65" s="1" customFormat="1" ht="16.5" customHeight="1">
      <c r="B336" s="135"/>
      <c r="C336" s="136" t="s">
        <v>821</v>
      </c>
      <c r="D336" s="136" t="s">
        <v>197</v>
      </c>
      <c r="E336" s="137" t="s">
        <v>822</v>
      </c>
      <c r="F336" s="138" t="s">
        <v>823</v>
      </c>
      <c r="G336" s="139" t="s">
        <v>336</v>
      </c>
      <c r="H336" s="140">
        <v>60</v>
      </c>
      <c r="I336" s="141"/>
      <c r="J336" s="141"/>
      <c r="K336" s="142"/>
      <c r="L336" s="25"/>
      <c r="M336" s="143" t="s">
        <v>1</v>
      </c>
      <c r="N336" s="144" t="s">
        <v>35</v>
      </c>
      <c r="O336" s="145">
        <v>0</v>
      </c>
      <c r="P336" s="145">
        <f t="shared" si="90"/>
        <v>0</v>
      </c>
      <c r="Q336" s="145">
        <v>0</v>
      </c>
      <c r="R336" s="145">
        <f t="shared" si="91"/>
        <v>0</v>
      </c>
      <c r="S336" s="145">
        <v>0</v>
      </c>
      <c r="T336" s="146">
        <f t="shared" si="92"/>
        <v>0</v>
      </c>
      <c r="AR336" s="147" t="s">
        <v>251</v>
      </c>
      <c r="AT336" s="147" t="s">
        <v>197</v>
      </c>
      <c r="AU336" s="147" t="s">
        <v>88</v>
      </c>
      <c r="AY336" s="13" t="s">
        <v>195</v>
      </c>
      <c r="BE336" s="148">
        <f t="shared" si="93"/>
        <v>0</v>
      </c>
      <c r="BF336" s="148">
        <f t="shared" si="94"/>
        <v>0</v>
      </c>
      <c r="BG336" s="148">
        <f t="shared" si="95"/>
        <v>0</v>
      </c>
      <c r="BH336" s="148">
        <f t="shared" si="96"/>
        <v>0</v>
      </c>
      <c r="BI336" s="148">
        <f t="shared" si="97"/>
        <v>0</v>
      </c>
      <c r="BJ336" s="13" t="s">
        <v>82</v>
      </c>
      <c r="BK336" s="148">
        <f t="shared" si="98"/>
        <v>0</v>
      </c>
      <c r="BL336" s="13" t="s">
        <v>251</v>
      </c>
      <c r="BM336" s="147" t="s">
        <v>824</v>
      </c>
    </row>
    <row r="337" spans="2:65" s="1" customFormat="1" ht="37.9" customHeight="1">
      <c r="B337" s="135"/>
      <c r="C337" s="136" t="s">
        <v>544</v>
      </c>
      <c r="D337" s="136" t="s">
        <v>197</v>
      </c>
      <c r="E337" s="137" t="s">
        <v>825</v>
      </c>
      <c r="F337" s="138" t="s">
        <v>826</v>
      </c>
      <c r="G337" s="139" t="s">
        <v>336</v>
      </c>
      <c r="H337" s="140">
        <v>52</v>
      </c>
      <c r="I337" s="141"/>
      <c r="J337" s="141"/>
      <c r="K337" s="142"/>
      <c r="L337" s="25"/>
      <c r="M337" s="143" t="s">
        <v>1</v>
      </c>
      <c r="N337" s="144" t="s">
        <v>35</v>
      </c>
      <c r="O337" s="145">
        <v>0</v>
      </c>
      <c r="P337" s="145">
        <f t="shared" si="90"/>
        <v>0</v>
      </c>
      <c r="Q337" s="145">
        <v>0</v>
      </c>
      <c r="R337" s="145">
        <f t="shared" si="91"/>
        <v>0</v>
      </c>
      <c r="S337" s="145">
        <v>0</v>
      </c>
      <c r="T337" s="146">
        <f t="shared" si="92"/>
        <v>0</v>
      </c>
      <c r="AR337" s="147" t="s">
        <v>251</v>
      </c>
      <c r="AT337" s="147" t="s">
        <v>197</v>
      </c>
      <c r="AU337" s="147" t="s">
        <v>88</v>
      </c>
      <c r="AY337" s="13" t="s">
        <v>195</v>
      </c>
      <c r="BE337" s="148">
        <f t="shared" si="93"/>
        <v>0</v>
      </c>
      <c r="BF337" s="148">
        <f t="shared" si="94"/>
        <v>0</v>
      </c>
      <c r="BG337" s="148">
        <f t="shared" si="95"/>
        <v>0</v>
      </c>
      <c r="BH337" s="148">
        <f t="shared" si="96"/>
        <v>0</v>
      </c>
      <c r="BI337" s="148">
        <f t="shared" si="97"/>
        <v>0</v>
      </c>
      <c r="BJ337" s="13" t="s">
        <v>82</v>
      </c>
      <c r="BK337" s="148">
        <f t="shared" si="98"/>
        <v>0</v>
      </c>
      <c r="BL337" s="13" t="s">
        <v>251</v>
      </c>
      <c r="BM337" s="147" t="s">
        <v>827</v>
      </c>
    </row>
    <row r="338" spans="2:65" s="1" customFormat="1" ht="33" customHeight="1">
      <c r="B338" s="135"/>
      <c r="C338" s="136" t="s">
        <v>828</v>
      </c>
      <c r="D338" s="136" t="s">
        <v>197</v>
      </c>
      <c r="E338" s="137" t="s">
        <v>829</v>
      </c>
      <c r="F338" s="138" t="s">
        <v>830</v>
      </c>
      <c r="G338" s="139" t="s">
        <v>831</v>
      </c>
      <c r="H338" s="140">
        <v>4</v>
      </c>
      <c r="I338" s="141"/>
      <c r="J338" s="141"/>
      <c r="K338" s="142"/>
      <c r="L338" s="25"/>
      <c r="M338" s="143" t="s">
        <v>1</v>
      </c>
      <c r="N338" s="144" t="s">
        <v>35</v>
      </c>
      <c r="O338" s="145">
        <v>0</v>
      </c>
      <c r="P338" s="145">
        <f t="shared" si="90"/>
        <v>0</v>
      </c>
      <c r="Q338" s="145">
        <v>0</v>
      </c>
      <c r="R338" s="145">
        <f t="shared" si="91"/>
        <v>0</v>
      </c>
      <c r="S338" s="145">
        <v>0</v>
      </c>
      <c r="T338" s="146">
        <f t="shared" si="92"/>
        <v>0</v>
      </c>
      <c r="AR338" s="147" t="s">
        <v>251</v>
      </c>
      <c r="AT338" s="147" t="s">
        <v>197</v>
      </c>
      <c r="AU338" s="147" t="s">
        <v>88</v>
      </c>
      <c r="AY338" s="13" t="s">
        <v>195</v>
      </c>
      <c r="BE338" s="148">
        <f t="shared" si="93"/>
        <v>0</v>
      </c>
      <c r="BF338" s="148">
        <f t="shared" si="94"/>
        <v>0</v>
      </c>
      <c r="BG338" s="148">
        <f t="shared" si="95"/>
        <v>0</v>
      </c>
      <c r="BH338" s="148">
        <f t="shared" si="96"/>
        <v>0</v>
      </c>
      <c r="BI338" s="148">
        <f t="shared" si="97"/>
        <v>0</v>
      </c>
      <c r="BJ338" s="13" t="s">
        <v>82</v>
      </c>
      <c r="BK338" s="148">
        <f t="shared" si="98"/>
        <v>0</v>
      </c>
      <c r="BL338" s="13" t="s">
        <v>251</v>
      </c>
      <c r="BM338" s="147" t="s">
        <v>832</v>
      </c>
    </row>
    <row r="339" spans="2:65" s="1" customFormat="1" ht="24.2" customHeight="1">
      <c r="B339" s="135"/>
      <c r="C339" s="136" t="s">
        <v>548</v>
      </c>
      <c r="D339" s="136" t="s">
        <v>197</v>
      </c>
      <c r="E339" s="137" t="s">
        <v>833</v>
      </c>
      <c r="F339" s="138" t="s">
        <v>834</v>
      </c>
      <c r="G339" s="139" t="s">
        <v>336</v>
      </c>
      <c r="H339" s="140">
        <v>2</v>
      </c>
      <c r="I339" s="141"/>
      <c r="J339" s="141"/>
      <c r="K339" s="142"/>
      <c r="L339" s="25"/>
      <c r="M339" s="143" t="s">
        <v>1</v>
      </c>
      <c r="N339" s="144" t="s">
        <v>35</v>
      </c>
      <c r="O339" s="145">
        <v>0</v>
      </c>
      <c r="P339" s="145">
        <f t="shared" si="90"/>
        <v>0</v>
      </c>
      <c r="Q339" s="145">
        <v>0</v>
      </c>
      <c r="R339" s="145">
        <f t="shared" si="91"/>
        <v>0</v>
      </c>
      <c r="S339" s="145">
        <v>0</v>
      </c>
      <c r="T339" s="146">
        <f t="shared" si="92"/>
        <v>0</v>
      </c>
      <c r="AR339" s="147" t="s">
        <v>251</v>
      </c>
      <c r="AT339" s="147" t="s">
        <v>197</v>
      </c>
      <c r="AU339" s="147" t="s">
        <v>88</v>
      </c>
      <c r="AY339" s="13" t="s">
        <v>195</v>
      </c>
      <c r="BE339" s="148">
        <f t="shared" si="93"/>
        <v>0</v>
      </c>
      <c r="BF339" s="148">
        <f t="shared" si="94"/>
        <v>0</v>
      </c>
      <c r="BG339" s="148">
        <f t="shared" si="95"/>
        <v>0</v>
      </c>
      <c r="BH339" s="148">
        <f t="shared" si="96"/>
        <v>0</v>
      </c>
      <c r="BI339" s="148">
        <f t="shared" si="97"/>
        <v>0</v>
      </c>
      <c r="BJ339" s="13" t="s">
        <v>82</v>
      </c>
      <c r="BK339" s="148">
        <f t="shared" si="98"/>
        <v>0</v>
      </c>
      <c r="BL339" s="13" t="s">
        <v>251</v>
      </c>
      <c r="BM339" s="147" t="s">
        <v>835</v>
      </c>
    </row>
    <row r="340" spans="2:65" s="1" customFormat="1" ht="24.2" customHeight="1">
      <c r="B340" s="135"/>
      <c r="C340" s="136" t="s">
        <v>836</v>
      </c>
      <c r="D340" s="136" t="s">
        <v>197</v>
      </c>
      <c r="E340" s="137" t="s">
        <v>837</v>
      </c>
      <c r="F340" s="138" t="s">
        <v>838</v>
      </c>
      <c r="G340" s="139" t="s">
        <v>336</v>
      </c>
      <c r="H340" s="140">
        <v>6</v>
      </c>
      <c r="I340" s="141"/>
      <c r="J340" s="141"/>
      <c r="K340" s="142"/>
      <c r="L340" s="25"/>
      <c r="M340" s="143" t="s">
        <v>1</v>
      </c>
      <c r="N340" s="144" t="s">
        <v>35</v>
      </c>
      <c r="O340" s="145">
        <v>0</v>
      </c>
      <c r="P340" s="145">
        <f t="shared" si="90"/>
        <v>0</v>
      </c>
      <c r="Q340" s="145">
        <v>0</v>
      </c>
      <c r="R340" s="145">
        <f t="shared" si="91"/>
        <v>0</v>
      </c>
      <c r="S340" s="145">
        <v>0</v>
      </c>
      <c r="T340" s="146">
        <f t="shared" si="92"/>
        <v>0</v>
      </c>
      <c r="AR340" s="147" t="s">
        <v>251</v>
      </c>
      <c r="AT340" s="147" t="s">
        <v>197</v>
      </c>
      <c r="AU340" s="147" t="s">
        <v>88</v>
      </c>
      <c r="AY340" s="13" t="s">
        <v>195</v>
      </c>
      <c r="BE340" s="148">
        <f t="shared" si="93"/>
        <v>0</v>
      </c>
      <c r="BF340" s="148">
        <f t="shared" si="94"/>
        <v>0</v>
      </c>
      <c r="BG340" s="148">
        <f t="shared" si="95"/>
        <v>0</v>
      </c>
      <c r="BH340" s="148">
        <f t="shared" si="96"/>
        <v>0</v>
      </c>
      <c r="BI340" s="148">
        <f t="shared" si="97"/>
        <v>0</v>
      </c>
      <c r="BJ340" s="13" t="s">
        <v>82</v>
      </c>
      <c r="BK340" s="148">
        <f t="shared" si="98"/>
        <v>0</v>
      </c>
      <c r="BL340" s="13" t="s">
        <v>251</v>
      </c>
      <c r="BM340" s="147" t="s">
        <v>839</v>
      </c>
    </row>
    <row r="341" spans="2:65" s="1" customFormat="1" ht="24.2" customHeight="1">
      <c r="B341" s="135"/>
      <c r="C341" s="136" t="s">
        <v>551</v>
      </c>
      <c r="D341" s="136" t="s">
        <v>197</v>
      </c>
      <c r="E341" s="137" t="s">
        <v>840</v>
      </c>
      <c r="F341" s="138" t="s">
        <v>841</v>
      </c>
      <c r="G341" s="139" t="s">
        <v>336</v>
      </c>
      <c r="H341" s="140">
        <v>5</v>
      </c>
      <c r="I341" s="141"/>
      <c r="J341" s="141"/>
      <c r="K341" s="142"/>
      <c r="L341" s="25"/>
      <c r="M341" s="143" t="s">
        <v>1</v>
      </c>
      <c r="N341" s="144" t="s">
        <v>35</v>
      </c>
      <c r="O341" s="145">
        <v>0</v>
      </c>
      <c r="P341" s="145">
        <f t="shared" si="90"/>
        <v>0</v>
      </c>
      <c r="Q341" s="145">
        <v>0</v>
      </c>
      <c r="R341" s="145">
        <f t="shared" si="91"/>
        <v>0</v>
      </c>
      <c r="S341" s="145">
        <v>0</v>
      </c>
      <c r="T341" s="146">
        <f t="shared" si="92"/>
        <v>0</v>
      </c>
      <c r="AR341" s="147" t="s">
        <v>251</v>
      </c>
      <c r="AT341" s="147" t="s">
        <v>197</v>
      </c>
      <c r="AU341" s="147" t="s">
        <v>88</v>
      </c>
      <c r="AY341" s="13" t="s">
        <v>195</v>
      </c>
      <c r="BE341" s="148">
        <f t="shared" si="93"/>
        <v>0</v>
      </c>
      <c r="BF341" s="148">
        <f t="shared" si="94"/>
        <v>0</v>
      </c>
      <c r="BG341" s="148">
        <f t="shared" si="95"/>
        <v>0</v>
      </c>
      <c r="BH341" s="148">
        <f t="shared" si="96"/>
        <v>0</v>
      </c>
      <c r="BI341" s="148">
        <f t="shared" si="97"/>
        <v>0</v>
      </c>
      <c r="BJ341" s="13" t="s">
        <v>82</v>
      </c>
      <c r="BK341" s="148">
        <f t="shared" si="98"/>
        <v>0</v>
      </c>
      <c r="BL341" s="13" t="s">
        <v>251</v>
      </c>
      <c r="BM341" s="147" t="s">
        <v>842</v>
      </c>
    </row>
    <row r="342" spans="2:65" s="1" customFormat="1" ht="33" customHeight="1">
      <c r="B342" s="135"/>
      <c r="C342" s="136" t="s">
        <v>843</v>
      </c>
      <c r="D342" s="136" t="s">
        <v>197</v>
      </c>
      <c r="E342" s="137" t="s">
        <v>844</v>
      </c>
      <c r="F342" s="138" t="s">
        <v>845</v>
      </c>
      <c r="G342" s="139" t="s">
        <v>336</v>
      </c>
      <c r="H342" s="140">
        <v>1</v>
      </c>
      <c r="I342" s="141"/>
      <c r="J342" s="141"/>
      <c r="K342" s="142"/>
      <c r="L342" s="25"/>
      <c r="M342" s="143" t="s">
        <v>1</v>
      </c>
      <c r="N342" s="144" t="s">
        <v>35</v>
      </c>
      <c r="O342" s="145">
        <v>0</v>
      </c>
      <c r="P342" s="145">
        <f t="shared" si="90"/>
        <v>0</v>
      </c>
      <c r="Q342" s="145">
        <v>0</v>
      </c>
      <c r="R342" s="145">
        <f t="shared" si="91"/>
        <v>0</v>
      </c>
      <c r="S342" s="145">
        <v>0</v>
      </c>
      <c r="T342" s="146">
        <f t="shared" si="92"/>
        <v>0</v>
      </c>
      <c r="AR342" s="147" t="s">
        <v>251</v>
      </c>
      <c r="AT342" s="147" t="s">
        <v>197</v>
      </c>
      <c r="AU342" s="147" t="s">
        <v>88</v>
      </c>
      <c r="AY342" s="13" t="s">
        <v>195</v>
      </c>
      <c r="BE342" s="148">
        <f t="shared" si="93"/>
        <v>0</v>
      </c>
      <c r="BF342" s="148">
        <f t="shared" si="94"/>
        <v>0</v>
      </c>
      <c r="BG342" s="148">
        <f t="shared" si="95"/>
        <v>0</v>
      </c>
      <c r="BH342" s="148">
        <f t="shared" si="96"/>
        <v>0</v>
      </c>
      <c r="BI342" s="148">
        <f t="shared" si="97"/>
        <v>0</v>
      </c>
      <c r="BJ342" s="13" t="s">
        <v>82</v>
      </c>
      <c r="BK342" s="148">
        <f t="shared" si="98"/>
        <v>0</v>
      </c>
      <c r="BL342" s="13" t="s">
        <v>251</v>
      </c>
      <c r="BM342" s="147" t="s">
        <v>846</v>
      </c>
    </row>
    <row r="343" spans="2:65" s="1" customFormat="1" ht="16.5" customHeight="1">
      <c r="B343" s="135"/>
      <c r="C343" s="136" t="s">
        <v>557</v>
      </c>
      <c r="D343" s="136" t="s">
        <v>197</v>
      </c>
      <c r="E343" s="137" t="s">
        <v>847</v>
      </c>
      <c r="F343" s="138" t="s">
        <v>848</v>
      </c>
      <c r="G343" s="139" t="s">
        <v>336</v>
      </c>
      <c r="H343" s="140">
        <v>28</v>
      </c>
      <c r="I343" s="141"/>
      <c r="J343" s="141"/>
      <c r="K343" s="142"/>
      <c r="L343" s="25"/>
      <c r="M343" s="143" t="s">
        <v>1</v>
      </c>
      <c r="N343" s="144" t="s">
        <v>35</v>
      </c>
      <c r="O343" s="145">
        <v>0</v>
      </c>
      <c r="P343" s="145">
        <f t="shared" si="90"/>
        <v>0</v>
      </c>
      <c r="Q343" s="145">
        <v>0</v>
      </c>
      <c r="R343" s="145">
        <f t="shared" si="91"/>
        <v>0</v>
      </c>
      <c r="S343" s="145">
        <v>0</v>
      </c>
      <c r="T343" s="146">
        <f t="shared" si="92"/>
        <v>0</v>
      </c>
      <c r="AR343" s="147" t="s">
        <v>251</v>
      </c>
      <c r="AT343" s="147" t="s">
        <v>197</v>
      </c>
      <c r="AU343" s="147" t="s">
        <v>88</v>
      </c>
      <c r="AY343" s="13" t="s">
        <v>195</v>
      </c>
      <c r="BE343" s="148">
        <f t="shared" si="93"/>
        <v>0</v>
      </c>
      <c r="BF343" s="148">
        <f t="shared" si="94"/>
        <v>0</v>
      </c>
      <c r="BG343" s="148">
        <f t="shared" si="95"/>
        <v>0</v>
      </c>
      <c r="BH343" s="148">
        <f t="shared" si="96"/>
        <v>0</v>
      </c>
      <c r="BI343" s="148">
        <f t="shared" si="97"/>
        <v>0</v>
      </c>
      <c r="BJ343" s="13" t="s">
        <v>82</v>
      </c>
      <c r="BK343" s="148">
        <f t="shared" si="98"/>
        <v>0</v>
      </c>
      <c r="BL343" s="13" t="s">
        <v>251</v>
      </c>
      <c r="BM343" s="147" t="s">
        <v>849</v>
      </c>
    </row>
    <row r="344" spans="2:65" s="11" customFormat="1" ht="22.9" customHeight="1">
      <c r="B344" s="124"/>
      <c r="D344" s="125" t="s">
        <v>68</v>
      </c>
      <c r="E344" s="133" t="s">
        <v>850</v>
      </c>
      <c r="F344" s="133" t="s">
        <v>851</v>
      </c>
      <c r="J344" s="134"/>
      <c r="L344" s="124"/>
      <c r="M344" s="128"/>
      <c r="P344" s="129">
        <f>SUM(P345:P348)</f>
        <v>0</v>
      </c>
      <c r="R344" s="129">
        <f>SUM(R345:R348)</f>
        <v>0</v>
      </c>
      <c r="T344" s="130">
        <f>SUM(T345:T348)</f>
        <v>0</v>
      </c>
      <c r="AR344" s="125" t="s">
        <v>82</v>
      </c>
      <c r="AT344" s="131" t="s">
        <v>68</v>
      </c>
      <c r="AU344" s="131" t="s">
        <v>76</v>
      </c>
      <c r="AY344" s="125" t="s">
        <v>195</v>
      </c>
      <c r="BK344" s="132">
        <f>SUM(BK345:BK348)</f>
        <v>0</v>
      </c>
    </row>
    <row r="345" spans="2:65" s="1" customFormat="1" ht="33" customHeight="1">
      <c r="B345" s="135"/>
      <c r="C345" s="136" t="s">
        <v>852</v>
      </c>
      <c r="D345" s="136" t="s">
        <v>197</v>
      </c>
      <c r="E345" s="137" t="s">
        <v>853</v>
      </c>
      <c r="F345" s="138" t="s">
        <v>854</v>
      </c>
      <c r="G345" s="139" t="s">
        <v>299</v>
      </c>
      <c r="H345" s="140">
        <v>19.34</v>
      </c>
      <c r="I345" s="141"/>
      <c r="J345" s="141"/>
      <c r="K345" s="142"/>
      <c r="L345" s="25"/>
      <c r="M345" s="143" t="s">
        <v>1</v>
      </c>
      <c r="N345" s="144" t="s">
        <v>35</v>
      </c>
      <c r="O345" s="145">
        <v>0</v>
      </c>
      <c r="P345" s="145">
        <f>O345*H345</f>
        <v>0</v>
      </c>
      <c r="Q345" s="145">
        <v>0</v>
      </c>
      <c r="R345" s="145">
        <f>Q345*H345</f>
        <v>0</v>
      </c>
      <c r="S345" s="145">
        <v>0</v>
      </c>
      <c r="T345" s="146">
        <f>S345*H345</f>
        <v>0</v>
      </c>
      <c r="AR345" s="147" t="s">
        <v>251</v>
      </c>
      <c r="AT345" s="147" t="s">
        <v>197</v>
      </c>
      <c r="AU345" s="147" t="s">
        <v>82</v>
      </c>
      <c r="AY345" s="13" t="s">
        <v>195</v>
      </c>
      <c r="BE345" s="148">
        <f>IF(N345="základná",J345,0)</f>
        <v>0</v>
      </c>
      <c r="BF345" s="148">
        <f>IF(N345="znížená",J345,0)</f>
        <v>0</v>
      </c>
      <c r="BG345" s="148">
        <f>IF(N345="zákl. prenesená",J345,0)</f>
        <v>0</v>
      </c>
      <c r="BH345" s="148">
        <f>IF(N345="zníž. prenesená",J345,0)</f>
        <v>0</v>
      </c>
      <c r="BI345" s="148">
        <f>IF(N345="nulová",J345,0)</f>
        <v>0</v>
      </c>
      <c r="BJ345" s="13" t="s">
        <v>82</v>
      </c>
      <c r="BK345" s="148">
        <f>ROUND(I345*H345,2)</f>
        <v>0</v>
      </c>
      <c r="BL345" s="13" t="s">
        <v>251</v>
      </c>
      <c r="BM345" s="147" t="s">
        <v>855</v>
      </c>
    </row>
    <row r="346" spans="2:65" s="1" customFormat="1" ht="33" customHeight="1">
      <c r="B346" s="135"/>
      <c r="C346" s="136" t="s">
        <v>856</v>
      </c>
      <c r="D346" s="136" t="s">
        <v>197</v>
      </c>
      <c r="E346" s="137" t="s">
        <v>857</v>
      </c>
      <c r="F346" s="138" t="s">
        <v>858</v>
      </c>
      <c r="G346" s="139" t="s">
        <v>229</v>
      </c>
      <c r="H346" s="140">
        <v>33.31</v>
      </c>
      <c r="I346" s="141"/>
      <c r="J346" s="141"/>
      <c r="K346" s="142"/>
      <c r="L346" s="25"/>
      <c r="M346" s="143" t="s">
        <v>1</v>
      </c>
      <c r="N346" s="144" t="s">
        <v>35</v>
      </c>
      <c r="O346" s="145">
        <v>0</v>
      </c>
      <c r="P346" s="145">
        <f>O346*H346</f>
        <v>0</v>
      </c>
      <c r="Q346" s="145">
        <v>0</v>
      </c>
      <c r="R346" s="145">
        <f>Q346*H346</f>
        <v>0</v>
      </c>
      <c r="S346" s="145">
        <v>0</v>
      </c>
      <c r="T346" s="146">
        <f>S346*H346</f>
        <v>0</v>
      </c>
      <c r="AR346" s="147" t="s">
        <v>251</v>
      </c>
      <c r="AT346" s="147" t="s">
        <v>197</v>
      </c>
      <c r="AU346" s="147" t="s">
        <v>82</v>
      </c>
      <c r="AY346" s="13" t="s">
        <v>195</v>
      </c>
      <c r="BE346" s="148">
        <f>IF(N346="základná",J346,0)</f>
        <v>0</v>
      </c>
      <c r="BF346" s="148">
        <f>IF(N346="znížená",J346,0)</f>
        <v>0</v>
      </c>
      <c r="BG346" s="148">
        <f>IF(N346="zákl. prenesená",J346,0)</f>
        <v>0</v>
      </c>
      <c r="BH346" s="148">
        <f>IF(N346="zníž. prenesená",J346,0)</f>
        <v>0</v>
      </c>
      <c r="BI346" s="148">
        <f>IF(N346="nulová",J346,0)</f>
        <v>0</v>
      </c>
      <c r="BJ346" s="13" t="s">
        <v>82</v>
      </c>
      <c r="BK346" s="148">
        <f>ROUND(I346*H346,2)</f>
        <v>0</v>
      </c>
      <c r="BL346" s="13" t="s">
        <v>251</v>
      </c>
      <c r="BM346" s="147" t="s">
        <v>859</v>
      </c>
    </row>
    <row r="347" spans="2:65" s="1" customFormat="1" ht="24.2" customHeight="1">
      <c r="B347" s="135"/>
      <c r="C347" s="149" t="s">
        <v>860</v>
      </c>
      <c r="D347" s="149" t="s">
        <v>270</v>
      </c>
      <c r="E347" s="150" t="s">
        <v>861</v>
      </c>
      <c r="F347" s="151" t="s">
        <v>862</v>
      </c>
      <c r="G347" s="152" t="s">
        <v>229</v>
      </c>
      <c r="H347" s="153">
        <v>36.935000000000002</v>
      </c>
      <c r="I347" s="154"/>
      <c r="J347" s="154"/>
      <c r="K347" s="155"/>
      <c r="L347" s="156"/>
      <c r="M347" s="157" t="s">
        <v>1</v>
      </c>
      <c r="N347" s="158" t="s">
        <v>35</v>
      </c>
      <c r="O347" s="145">
        <v>0</v>
      </c>
      <c r="P347" s="145">
        <f>O347*H347</f>
        <v>0</v>
      </c>
      <c r="Q347" s="145">
        <v>0</v>
      </c>
      <c r="R347" s="145">
        <f>Q347*H347</f>
        <v>0</v>
      </c>
      <c r="S347" s="145">
        <v>0</v>
      </c>
      <c r="T347" s="146">
        <f>S347*H347</f>
        <v>0</v>
      </c>
      <c r="AR347" s="147" t="s">
        <v>279</v>
      </c>
      <c r="AT347" s="147" t="s">
        <v>270</v>
      </c>
      <c r="AU347" s="147" t="s">
        <v>82</v>
      </c>
      <c r="AY347" s="13" t="s">
        <v>195</v>
      </c>
      <c r="BE347" s="148">
        <f>IF(N347="základná",J347,0)</f>
        <v>0</v>
      </c>
      <c r="BF347" s="148">
        <f>IF(N347="znížená",J347,0)</f>
        <v>0</v>
      </c>
      <c r="BG347" s="148">
        <f>IF(N347="zákl. prenesená",J347,0)</f>
        <v>0</v>
      </c>
      <c r="BH347" s="148">
        <f>IF(N347="zníž. prenesená",J347,0)</f>
        <v>0</v>
      </c>
      <c r="BI347" s="148">
        <f>IF(N347="nulová",J347,0)</f>
        <v>0</v>
      </c>
      <c r="BJ347" s="13" t="s">
        <v>82</v>
      </c>
      <c r="BK347" s="148">
        <f>ROUND(I347*H347,2)</f>
        <v>0</v>
      </c>
      <c r="BL347" s="13" t="s">
        <v>251</v>
      </c>
      <c r="BM347" s="147" t="s">
        <v>863</v>
      </c>
    </row>
    <row r="348" spans="2:65" s="1" customFormat="1" ht="24.2" customHeight="1">
      <c r="B348" s="135"/>
      <c r="C348" s="136" t="s">
        <v>864</v>
      </c>
      <c r="D348" s="136" t="s">
        <v>197</v>
      </c>
      <c r="E348" s="137" t="s">
        <v>865</v>
      </c>
      <c r="F348" s="138" t="s">
        <v>866</v>
      </c>
      <c r="G348" s="139" t="s">
        <v>596</v>
      </c>
      <c r="H348" s="140">
        <v>29.398</v>
      </c>
      <c r="I348" s="141"/>
      <c r="J348" s="141"/>
      <c r="K348" s="142"/>
      <c r="L348" s="25"/>
      <c r="M348" s="143" t="s">
        <v>1</v>
      </c>
      <c r="N348" s="144" t="s">
        <v>35</v>
      </c>
      <c r="O348" s="145">
        <v>0</v>
      </c>
      <c r="P348" s="145">
        <f>O348*H348</f>
        <v>0</v>
      </c>
      <c r="Q348" s="145">
        <v>0</v>
      </c>
      <c r="R348" s="145">
        <f>Q348*H348</f>
        <v>0</v>
      </c>
      <c r="S348" s="145">
        <v>0</v>
      </c>
      <c r="T348" s="146">
        <f>S348*H348</f>
        <v>0</v>
      </c>
      <c r="AR348" s="147" t="s">
        <v>251</v>
      </c>
      <c r="AT348" s="147" t="s">
        <v>197</v>
      </c>
      <c r="AU348" s="147" t="s">
        <v>82</v>
      </c>
      <c r="AY348" s="13" t="s">
        <v>195</v>
      </c>
      <c r="BE348" s="148">
        <f>IF(N348="základná",J348,0)</f>
        <v>0</v>
      </c>
      <c r="BF348" s="148">
        <f>IF(N348="znížená",J348,0)</f>
        <v>0</v>
      </c>
      <c r="BG348" s="148">
        <f>IF(N348="zákl. prenesená",J348,0)</f>
        <v>0</v>
      </c>
      <c r="BH348" s="148">
        <f>IF(N348="zníž. prenesená",J348,0)</f>
        <v>0</v>
      </c>
      <c r="BI348" s="148">
        <f>IF(N348="nulová",J348,0)</f>
        <v>0</v>
      </c>
      <c r="BJ348" s="13" t="s">
        <v>82</v>
      </c>
      <c r="BK348" s="148">
        <f>ROUND(I348*H348,2)</f>
        <v>0</v>
      </c>
      <c r="BL348" s="13" t="s">
        <v>251</v>
      </c>
      <c r="BM348" s="147" t="s">
        <v>867</v>
      </c>
    </row>
    <row r="349" spans="2:65" s="11" customFormat="1" ht="22.9" customHeight="1">
      <c r="B349" s="124"/>
      <c r="D349" s="125" t="s">
        <v>68</v>
      </c>
      <c r="E349" s="133" t="s">
        <v>868</v>
      </c>
      <c r="F349" s="133" t="s">
        <v>869</v>
      </c>
      <c r="J349" s="134"/>
      <c r="L349" s="124"/>
      <c r="M349" s="128"/>
      <c r="P349" s="129">
        <f>SUM(P350:P361)</f>
        <v>0</v>
      </c>
      <c r="R349" s="129">
        <f>SUM(R350:R361)</f>
        <v>0</v>
      </c>
      <c r="T349" s="130">
        <f>SUM(T350:T361)</f>
        <v>0</v>
      </c>
      <c r="AR349" s="125" t="s">
        <v>76</v>
      </c>
      <c r="AT349" s="131" t="s">
        <v>68</v>
      </c>
      <c r="AU349" s="131" t="s">
        <v>76</v>
      </c>
      <c r="AY349" s="125" t="s">
        <v>195</v>
      </c>
      <c r="BK349" s="132">
        <f>SUM(BK350:BK361)</f>
        <v>0</v>
      </c>
    </row>
    <row r="350" spans="2:65" s="1" customFormat="1" ht="24.2" customHeight="1">
      <c r="B350" s="135"/>
      <c r="C350" s="136" t="s">
        <v>870</v>
      </c>
      <c r="D350" s="136" t="s">
        <v>197</v>
      </c>
      <c r="E350" s="137" t="s">
        <v>871</v>
      </c>
      <c r="F350" s="138" t="s">
        <v>872</v>
      </c>
      <c r="G350" s="139" t="s">
        <v>229</v>
      </c>
      <c r="H350" s="140">
        <v>1165</v>
      </c>
      <c r="I350" s="141"/>
      <c r="J350" s="141"/>
      <c r="K350" s="142"/>
      <c r="L350" s="25"/>
      <c r="M350" s="143" t="s">
        <v>1</v>
      </c>
      <c r="N350" s="144" t="s">
        <v>35</v>
      </c>
      <c r="O350" s="145">
        <v>0</v>
      </c>
      <c r="P350" s="145">
        <f t="shared" ref="P350:P361" si="99">O350*H350</f>
        <v>0</v>
      </c>
      <c r="Q350" s="145">
        <v>0</v>
      </c>
      <c r="R350" s="145">
        <f t="shared" ref="R350:R361" si="100">Q350*H350</f>
        <v>0</v>
      </c>
      <c r="S350" s="145">
        <v>0</v>
      </c>
      <c r="T350" s="146">
        <f t="shared" ref="T350:T361" si="101">S350*H350</f>
        <v>0</v>
      </c>
      <c r="AR350" s="147" t="s">
        <v>251</v>
      </c>
      <c r="AT350" s="147" t="s">
        <v>197</v>
      </c>
      <c r="AU350" s="147" t="s">
        <v>82</v>
      </c>
      <c r="AY350" s="13" t="s">
        <v>195</v>
      </c>
      <c r="BE350" s="148">
        <f t="shared" ref="BE350:BE361" si="102">IF(N350="základná",J350,0)</f>
        <v>0</v>
      </c>
      <c r="BF350" s="148">
        <f t="shared" ref="BF350:BF361" si="103">IF(N350="znížená",J350,0)</f>
        <v>0</v>
      </c>
      <c r="BG350" s="148">
        <f t="shared" ref="BG350:BG361" si="104">IF(N350="zákl. prenesená",J350,0)</f>
        <v>0</v>
      </c>
      <c r="BH350" s="148">
        <f t="shared" ref="BH350:BH361" si="105">IF(N350="zníž. prenesená",J350,0)</f>
        <v>0</v>
      </c>
      <c r="BI350" s="148">
        <f t="shared" ref="BI350:BI361" si="106">IF(N350="nulová",J350,0)</f>
        <v>0</v>
      </c>
      <c r="BJ350" s="13" t="s">
        <v>82</v>
      </c>
      <c r="BK350" s="148">
        <f t="shared" ref="BK350:BK361" si="107">ROUND(I350*H350,2)</f>
        <v>0</v>
      </c>
      <c r="BL350" s="13" t="s">
        <v>251</v>
      </c>
      <c r="BM350" s="147" t="s">
        <v>873</v>
      </c>
    </row>
    <row r="351" spans="2:65" s="1" customFormat="1" ht="24.2" customHeight="1">
      <c r="B351" s="135"/>
      <c r="C351" s="136" t="s">
        <v>570</v>
      </c>
      <c r="D351" s="136" t="s">
        <v>197</v>
      </c>
      <c r="E351" s="137" t="s">
        <v>874</v>
      </c>
      <c r="F351" s="138" t="s">
        <v>875</v>
      </c>
      <c r="G351" s="139" t="s">
        <v>229</v>
      </c>
      <c r="H351" s="140">
        <v>10900</v>
      </c>
      <c r="I351" s="141"/>
      <c r="J351" s="141"/>
      <c r="K351" s="142"/>
      <c r="L351" s="25"/>
      <c r="M351" s="143" t="s">
        <v>1</v>
      </c>
      <c r="N351" s="144" t="s">
        <v>35</v>
      </c>
      <c r="O351" s="145">
        <v>0</v>
      </c>
      <c r="P351" s="145">
        <f t="shared" si="99"/>
        <v>0</v>
      </c>
      <c r="Q351" s="145">
        <v>0</v>
      </c>
      <c r="R351" s="145">
        <f t="shared" si="100"/>
        <v>0</v>
      </c>
      <c r="S351" s="145">
        <v>0</v>
      </c>
      <c r="T351" s="146">
        <f t="shared" si="101"/>
        <v>0</v>
      </c>
      <c r="AR351" s="147" t="s">
        <v>251</v>
      </c>
      <c r="AT351" s="147" t="s">
        <v>197</v>
      </c>
      <c r="AU351" s="147" t="s">
        <v>82</v>
      </c>
      <c r="AY351" s="13" t="s">
        <v>195</v>
      </c>
      <c r="BE351" s="148">
        <f t="shared" si="102"/>
        <v>0</v>
      </c>
      <c r="BF351" s="148">
        <f t="shared" si="103"/>
        <v>0</v>
      </c>
      <c r="BG351" s="148">
        <f t="shared" si="104"/>
        <v>0</v>
      </c>
      <c r="BH351" s="148">
        <f t="shared" si="105"/>
        <v>0</v>
      </c>
      <c r="BI351" s="148">
        <f t="shared" si="106"/>
        <v>0</v>
      </c>
      <c r="BJ351" s="13" t="s">
        <v>82</v>
      </c>
      <c r="BK351" s="148">
        <f t="shared" si="107"/>
        <v>0</v>
      </c>
      <c r="BL351" s="13" t="s">
        <v>251</v>
      </c>
      <c r="BM351" s="147" t="s">
        <v>876</v>
      </c>
    </row>
    <row r="352" spans="2:65" s="1" customFormat="1" ht="37.9" customHeight="1">
      <c r="B352" s="135"/>
      <c r="C352" s="136" t="s">
        <v>877</v>
      </c>
      <c r="D352" s="136" t="s">
        <v>197</v>
      </c>
      <c r="E352" s="137" t="s">
        <v>878</v>
      </c>
      <c r="F352" s="138" t="s">
        <v>879</v>
      </c>
      <c r="G352" s="139" t="s">
        <v>299</v>
      </c>
      <c r="H352" s="140">
        <v>3392</v>
      </c>
      <c r="I352" s="141"/>
      <c r="J352" s="141"/>
      <c r="K352" s="142"/>
      <c r="L352" s="25"/>
      <c r="M352" s="143" t="s">
        <v>1</v>
      </c>
      <c r="N352" s="144" t="s">
        <v>35</v>
      </c>
      <c r="O352" s="145">
        <v>0</v>
      </c>
      <c r="P352" s="145">
        <f t="shared" si="99"/>
        <v>0</v>
      </c>
      <c r="Q352" s="145">
        <v>0</v>
      </c>
      <c r="R352" s="145">
        <f t="shared" si="100"/>
        <v>0</v>
      </c>
      <c r="S352" s="145">
        <v>0</v>
      </c>
      <c r="T352" s="146">
        <f t="shared" si="101"/>
        <v>0</v>
      </c>
      <c r="AR352" s="147" t="s">
        <v>251</v>
      </c>
      <c r="AT352" s="147" t="s">
        <v>197</v>
      </c>
      <c r="AU352" s="147" t="s">
        <v>82</v>
      </c>
      <c r="AY352" s="13" t="s">
        <v>195</v>
      </c>
      <c r="BE352" s="148">
        <f t="shared" si="102"/>
        <v>0</v>
      </c>
      <c r="BF352" s="148">
        <f t="shared" si="103"/>
        <v>0</v>
      </c>
      <c r="BG352" s="148">
        <f t="shared" si="104"/>
        <v>0</v>
      </c>
      <c r="BH352" s="148">
        <f t="shared" si="105"/>
        <v>0</v>
      </c>
      <c r="BI352" s="148">
        <f t="shared" si="106"/>
        <v>0</v>
      </c>
      <c r="BJ352" s="13" t="s">
        <v>82</v>
      </c>
      <c r="BK352" s="148">
        <f t="shared" si="107"/>
        <v>0</v>
      </c>
      <c r="BL352" s="13" t="s">
        <v>251</v>
      </c>
      <c r="BM352" s="147" t="s">
        <v>880</v>
      </c>
    </row>
    <row r="353" spans="2:65" s="1" customFormat="1" ht="24.2" customHeight="1">
      <c r="B353" s="135"/>
      <c r="C353" s="136" t="s">
        <v>578</v>
      </c>
      <c r="D353" s="136" t="s">
        <v>197</v>
      </c>
      <c r="E353" s="137" t="s">
        <v>881</v>
      </c>
      <c r="F353" s="138" t="s">
        <v>882</v>
      </c>
      <c r="G353" s="139" t="s">
        <v>336</v>
      </c>
      <c r="H353" s="140">
        <v>10900</v>
      </c>
      <c r="I353" s="141"/>
      <c r="J353" s="141"/>
      <c r="K353" s="142"/>
      <c r="L353" s="25"/>
      <c r="M353" s="143" t="s">
        <v>1</v>
      </c>
      <c r="N353" s="144" t="s">
        <v>35</v>
      </c>
      <c r="O353" s="145">
        <v>0</v>
      </c>
      <c r="P353" s="145">
        <f t="shared" si="99"/>
        <v>0</v>
      </c>
      <c r="Q353" s="145">
        <v>0</v>
      </c>
      <c r="R353" s="145">
        <f t="shared" si="100"/>
        <v>0</v>
      </c>
      <c r="S353" s="145">
        <v>0</v>
      </c>
      <c r="T353" s="146">
        <f t="shared" si="101"/>
        <v>0</v>
      </c>
      <c r="AR353" s="147" t="s">
        <v>251</v>
      </c>
      <c r="AT353" s="147" t="s">
        <v>197</v>
      </c>
      <c r="AU353" s="147" t="s">
        <v>82</v>
      </c>
      <c r="AY353" s="13" t="s">
        <v>195</v>
      </c>
      <c r="BE353" s="148">
        <f t="shared" si="102"/>
        <v>0</v>
      </c>
      <c r="BF353" s="148">
        <f t="shared" si="103"/>
        <v>0</v>
      </c>
      <c r="BG353" s="148">
        <f t="shared" si="104"/>
        <v>0</v>
      </c>
      <c r="BH353" s="148">
        <f t="shared" si="105"/>
        <v>0</v>
      </c>
      <c r="BI353" s="148">
        <f t="shared" si="106"/>
        <v>0</v>
      </c>
      <c r="BJ353" s="13" t="s">
        <v>82</v>
      </c>
      <c r="BK353" s="148">
        <f t="shared" si="107"/>
        <v>0</v>
      </c>
      <c r="BL353" s="13" t="s">
        <v>251</v>
      </c>
      <c r="BM353" s="147" t="s">
        <v>883</v>
      </c>
    </row>
    <row r="354" spans="2:65" s="1" customFormat="1" ht="37.9" customHeight="1">
      <c r="B354" s="135"/>
      <c r="C354" s="136" t="s">
        <v>884</v>
      </c>
      <c r="D354" s="136" t="s">
        <v>197</v>
      </c>
      <c r="E354" s="137" t="s">
        <v>885</v>
      </c>
      <c r="F354" s="138" t="s">
        <v>886</v>
      </c>
      <c r="G354" s="139" t="s">
        <v>299</v>
      </c>
      <c r="H354" s="140">
        <v>3732</v>
      </c>
      <c r="I354" s="141"/>
      <c r="J354" s="141"/>
      <c r="K354" s="142"/>
      <c r="L354" s="25"/>
      <c r="M354" s="143" t="s">
        <v>1</v>
      </c>
      <c r="N354" s="144" t="s">
        <v>35</v>
      </c>
      <c r="O354" s="145">
        <v>0</v>
      </c>
      <c r="P354" s="145">
        <f t="shared" si="99"/>
        <v>0</v>
      </c>
      <c r="Q354" s="145">
        <v>0</v>
      </c>
      <c r="R354" s="145">
        <f t="shared" si="100"/>
        <v>0</v>
      </c>
      <c r="S354" s="145">
        <v>0</v>
      </c>
      <c r="T354" s="146">
        <f t="shared" si="101"/>
        <v>0</v>
      </c>
      <c r="AR354" s="147" t="s">
        <v>251</v>
      </c>
      <c r="AT354" s="147" t="s">
        <v>197</v>
      </c>
      <c r="AU354" s="147" t="s">
        <v>82</v>
      </c>
      <c r="AY354" s="13" t="s">
        <v>195</v>
      </c>
      <c r="BE354" s="148">
        <f t="shared" si="102"/>
        <v>0</v>
      </c>
      <c r="BF354" s="148">
        <f t="shared" si="103"/>
        <v>0</v>
      </c>
      <c r="BG354" s="148">
        <f t="shared" si="104"/>
        <v>0</v>
      </c>
      <c r="BH354" s="148">
        <f t="shared" si="105"/>
        <v>0</v>
      </c>
      <c r="BI354" s="148">
        <f t="shared" si="106"/>
        <v>0</v>
      </c>
      <c r="BJ354" s="13" t="s">
        <v>82</v>
      </c>
      <c r="BK354" s="148">
        <f t="shared" si="107"/>
        <v>0</v>
      </c>
      <c r="BL354" s="13" t="s">
        <v>251</v>
      </c>
      <c r="BM354" s="147" t="s">
        <v>887</v>
      </c>
    </row>
    <row r="355" spans="2:65" s="1" customFormat="1" ht="16.5" customHeight="1">
      <c r="B355" s="135"/>
      <c r="C355" s="136" t="s">
        <v>575</v>
      </c>
      <c r="D355" s="136" t="s">
        <v>197</v>
      </c>
      <c r="E355" s="137" t="s">
        <v>888</v>
      </c>
      <c r="F355" s="138" t="s">
        <v>889</v>
      </c>
      <c r="G355" s="139" t="s">
        <v>229</v>
      </c>
      <c r="H355" s="140">
        <v>1165</v>
      </c>
      <c r="I355" s="141"/>
      <c r="J355" s="141"/>
      <c r="K355" s="142"/>
      <c r="L355" s="25"/>
      <c r="M355" s="143" t="s">
        <v>1</v>
      </c>
      <c r="N355" s="144" t="s">
        <v>35</v>
      </c>
      <c r="O355" s="145">
        <v>0</v>
      </c>
      <c r="P355" s="145">
        <f t="shared" si="99"/>
        <v>0</v>
      </c>
      <c r="Q355" s="145">
        <v>0</v>
      </c>
      <c r="R355" s="145">
        <f t="shared" si="100"/>
        <v>0</v>
      </c>
      <c r="S355" s="145">
        <v>0</v>
      </c>
      <c r="T355" s="146">
        <f t="shared" si="101"/>
        <v>0</v>
      </c>
      <c r="AR355" s="147" t="s">
        <v>251</v>
      </c>
      <c r="AT355" s="147" t="s">
        <v>197</v>
      </c>
      <c r="AU355" s="147" t="s">
        <v>82</v>
      </c>
      <c r="AY355" s="13" t="s">
        <v>195</v>
      </c>
      <c r="BE355" s="148">
        <f t="shared" si="102"/>
        <v>0</v>
      </c>
      <c r="BF355" s="148">
        <f t="shared" si="103"/>
        <v>0</v>
      </c>
      <c r="BG355" s="148">
        <f t="shared" si="104"/>
        <v>0</v>
      </c>
      <c r="BH355" s="148">
        <f t="shared" si="105"/>
        <v>0</v>
      </c>
      <c r="BI355" s="148">
        <f t="shared" si="106"/>
        <v>0</v>
      </c>
      <c r="BJ355" s="13" t="s">
        <v>82</v>
      </c>
      <c r="BK355" s="148">
        <f t="shared" si="107"/>
        <v>0</v>
      </c>
      <c r="BL355" s="13" t="s">
        <v>251</v>
      </c>
      <c r="BM355" s="147" t="s">
        <v>890</v>
      </c>
    </row>
    <row r="356" spans="2:65" s="1" customFormat="1" ht="21.75" customHeight="1">
      <c r="B356" s="135"/>
      <c r="C356" s="136" t="s">
        <v>891</v>
      </c>
      <c r="D356" s="136" t="s">
        <v>197</v>
      </c>
      <c r="E356" s="137" t="s">
        <v>892</v>
      </c>
      <c r="F356" s="138" t="s">
        <v>893</v>
      </c>
      <c r="G356" s="139" t="s">
        <v>299</v>
      </c>
      <c r="H356" s="140">
        <v>141</v>
      </c>
      <c r="I356" s="141"/>
      <c r="J356" s="141"/>
      <c r="K356" s="142"/>
      <c r="L356" s="25"/>
      <c r="M356" s="143" t="s">
        <v>1</v>
      </c>
      <c r="N356" s="144" t="s">
        <v>35</v>
      </c>
      <c r="O356" s="145">
        <v>0</v>
      </c>
      <c r="P356" s="145">
        <f t="shared" si="99"/>
        <v>0</v>
      </c>
      <c r="Q356" s="145">
        <v>0</v>
      </c>
      <c r="R356" s="145">
        <f t="shared" si="100"/>
        <v>0</v>
      </c>
      <c r="S356" s="145">
        <v>0</v>
      </c>
      <c r="T356" s="146">
        <f t="shared" si="101"/>
        <v>0</v>
      </c>
      <c r="AR356" s="147" t="s">
        <v>251</v>
      </c>
      <c r="AT356" s="147" t="s">
        <v>197</v>
      </c>
      <c r="AU356" s="147" t="s">
        <v>82</v>
      </c>
      <c r="AY356" s="13" t="s">
        <v>195</v>
      </c>
      <c r="BE356" s="148">
        <f t="shared" si="102"/>
        <v>0</v>
      </c>
      <c r="BF356" s="148">
        <f t="shared" si="103"/>
        <v>0</v>
      </c>
      <c r="BG356" s="148">
        <f t="shared" si="104"/>
        <v>0</v>
      </c>
      <c r="BH356" s="148">
        <f t="shared" si="105"/>
        <v>0</v>
      </c>
      <c r="BI356" s="148">
        <f t="shared" si="106"/>
        <v>0</v>
      </c>
      <c r="BJ356" s="13" t="s">
        <v>82</v>
      </c>
      <c r="BK356" s="148">
        <f t="shared" si="107"/>
        <v>0</v>
      </c>
      <c r="BL356" s="13" t="s">
        <v>251</v>
      </c>
      <c r="BM356" s="147" t="s">
        <v>894</v>
      </c>
    </row>
    <row r="357" spans="2:65" s="1" customFormat="1" ht="16.5" customHeight="1">
      <c r="B357" s="135"/>
      <c r="C357" s="136" t="s">
        <v>582</v>
      </c>
      <c r="D357" s="136" t="s">
        <v>197</v>
      </c>
      <c r="E357" s="137" t="s">
        <v>895</v>
      </c>
      <c r="F357" s="138" t="s">
        <v>896</v>
      </c>
      <c r="G357" s="139" t="s">
        <v>744</v>
      </c>
      <c r="H357" s="140">
        <v>1</v>
      </c>
      <c r="I357" s="141"/>
      <c r="J357" s="141"/>
      <c r="K357" s="142"/>
      <c r="L357" s="25"/>
      <c r="M357" s="143" t="s">
        <v>1</v>
      </c>
      <c r="N357" s="144" t="s">
        <v>35</v>
      </c>
      <c r="O357" s="145">
        <v>0</v>
      </c>
      <c r="P357" s="145">
        <f t="shared" si="99"/>
        <v>0</v>
      </c>
      <c r="Q357" s="145">
        <v>0</v>
      </c>
      <c r="R357" s="145">
        <f t="shared" si="100"/>
        <v>0</v>
      </c>
      <c r="S357" s="145">
        <v>0</v>
      </c>
      <c r="T357" s="146">
        <f t="shared" si="101"/>
        <v>0</v>
      </c>
      <c r="AR357" s="147" t="s">
        <v>251</v>
      </c>
      <c r="AT357" s="147" t="s">
        <v>197</v>
      </c>
      <c r="AU357" s="147" t="s">
        <v>82</v>
      </c>
      <c r="AY357" s="13" t="s">
        <v>195</v>
      </c>
      <c r="BE357" s="148">
        <f t="shared" si="102"/>
        <v>0</v>
      </c>
      <c r="BF357" s="148">
        <f t="shared" si="103"/>
        <v>0</v>
      </c>
      <c r="BG357" s="148">
        <f t="shared" si="104"/>
        <v>0</v>
      </c>
      <c r="BH357" s="148">
        <f t="shared" si="105"/>
        <v>0</v>
      </c>
      <c r="BI357" s="148">
        <f t="shared" si="106"/>
        <v>0</v>
      </c>
      <c r="BJ357" s="13" t="s">
        <v>82</v>
      </c>
      <c r="BK357" s="148">
        <f t="shared" si="107"/>
        <v>0</v>
      </c>
      <c r="BL357" s="13" t="s">
        <v>251</v>
      </c>
      <c r="BM357" s="147" t="s">
        <v>897</v>
      </c>
    </row>
    <row r="358" spans="2:65" s="1" customFormat="1" ht="16.5" customHeight="1">
      <c r="B358" s="135"/>
      <c r="C358" s="136" t="s">
        <v>898</v>
      </c>
      <c r="D358" s="136" t="s">
        <v>197</v>
      </c>
      <c r="E358" s="137" t="s">
        <v>899</v>
      </c>
      <c r="F358" s="138" t="s">
        <v>900</v>
      </c>
      <c r="G358" s="139" t="s">
        <v>744</v>
      </c>
      <c r="H358" s="140">
        <v>1</v>
      </c>
      <c r="I358" s="141"/>
      <c r="J358" s="141"/>
      <c r="K358" s="142"/>
      <c r="L358" s="25"/>
      <c r="M358" s="143" t="s">
        <v>1</v>
      </c>
      <c r="N358" s="144" t="s">
        <v>35</v>
      </c>
      <c r="O358" s="145">
        <v>0</v>
      </c>
      <c r="P358" s="145">
        <f t="shared" si="99"/>
        <v>0</v>
      </c>
      <c r="Q358" s="145">
        <v>0</v>
      </c>
      <c r="R358" s="145">
        <f t="shared" si="100"/>
        <v>0</v>
      </c>
      <c r="S358" s="145">
        <v>0</v>
      </c>
      <c r="T358" s="146">
        <f t="shared" si="101"/>
        <v>0</v>
      </c>
      <c r="AR358" s="147" t="s">
        <v>251</v>
      </c>
      <c r="AT358" s="147" t="s">
        <v>197</v>
      </c>
      <c r="AU358" s="147" t="s">
        <v>82</v>
      </c>
      <c r="AY358" s="13" t="s">
        <v>195</v>
      </c>
      <c r="BE358" s="148">
        <f t="shared" si="102"/>
        <v>0</v>
      </c>
      <c r="BF358" s="148">
        <f t="shared" si="103"/>
        <v>0</v>
      </c>
      <c r="BG358" s="148">
        <f t="shared" si="104"/>
        <v>0</v>
      </c>
      <c r="BH358" s="148">
        <f t="shared" si="105"/>
        <v>0</v>
      </c>
      <c r="BI358" s="148">
        <f t="shared" si="106"/>
        <v>0</v>
      </c>
      <c r="BJ358" s="13" t="s">
        <v>82</v>
      </c>
      <c r="BK358" s="148">
        <f t="shared" si="107"/>
        <v>0</v>
      </c>
      <c r="BL358" s="13" t="s">
        <v>251</v>
      </c>
      <c r="BM358" s="147" t="s">
        <v>901</v>
      </c>
    </row>
    <row r="359" spans="2:65" s="1" customFormat="1" ht="24.2" customHeight="1">
      <c r="B359" s="135"/>
      <c r="C359" s="136" t="s">
        <v>585</v>
      </c>
      <c r="D359" s="136" t="s">
        <v>197</v>
      </c>
      <c r="E359" s="137" t="s">
        <v>902</v>
      </c>
      <c r="F359" s="138" t="s">
        <v>903</v>
      </c>
      <c r="G359" s="139" t="s">
        <v>229</v>
      </c>
      <c r="H359" s="140">
        <v>931</v>
      </c>
      <c r="I359" s="141"/>
      <c r="J359" s="141"/>
      <c r="K359" s="142"/>
      <c r="L359" s="25"/>
      <c r="M359" s="143" t="s">
        <v>1</v>
      </c>
      <c r="N359" s="144" t="s">
        <v>35</v>
      </c>
      <c r="O359" s="145">
        <v>0</v>
      </c>
      <c r="P359" s="145">
        <f t="shared" si="99"/>
        <v>0</v>
      </c>
      <c r="Q359" s="145">
        <v>0</v>
      </c>
      <c r="R359" s="145">
        <f t="shared" si="100"/>
        <v>0</v>
      </c>
      <c r="S359" s="145">
        <v>0</v>
      </c>
      <c r="T359" s="146">
        <f t="shared" si="101"/>
        <v>0</v>
      </c>
      <c r="AR359" s="147" t="s">
        <v>251</v>
      </c>
      <c r="AT359" s="147" t="s">
        <v>197</v>
      </c>
      <c r="AU359" s="147" t="s">
        <v>82</v>
      </c>
      <c r="AY359" s="13" t="s">
        <v>195</v>
      </c>
      <c r="BE359" s="148">
        <f t="shared" si="102"/>
        <v>0</v>
      </c>
      <c r="BF359" s="148">
        <f t="shared" si="103"/>
        <v>0</v>
      </c>
      <c r="BG359" s="148">
        <f t="shared" si="104"/>
        <v>0</v>
      </c>
      <c r="BH359" s="148">
        <f t="shared" si="105"/>
        <v>0</v>
      </c>
      <c r="BI359" s="148">
        <f t="shared" si="106"/>
        <v>0</v>
      </c>
      <c r="BJ359" s="13" t="s">
        <v>82</v>
      </c>
      <c r="BK359" s="148">
        <f t="shared" si="107"/>
        <v>0</v>
      </c>
      <c r="BL359" s="13" t="s">
        <v>251</v>
      </c>
      <c r="BM359" s="147" t="s">
        <v>904</v>
      </c>
    </row>
    <row r="360" spans="2:65" s="1" customFormat="1" ht="24.2" customHeight="1">
      <c r="B360" s="135"/>
      <c r="C360" s="136" t="s">
        <v>905</v>
      </c>
      <c r="D360" s="136" t="s">
        <v>197</v>
      </c>
      <c r="E360" s="137" t="s">
        <v>906</v>
      </c>
      <c r="F360" s="138" t="s">
        <v>907</v>
      </c>
      <c r="G360" s="139" t="s">
        <v>229</v>
      </c>
      <c r="H360" s="140">
        <v>97</v>
      </c>
      <c r="I360" s="141"/>
      <c r="J360" s="141"/>
      <c r="K360" s="142"/>
      <c r="L360" s="25"/>
      <c r="M360" s="143" t="s">
        <v>1</v>
      </c>
      <c r="N360" s="144" t="s">
        <v>35</v>
      </c>
      <c r="O360" s="145">
        <v>0</v>
      </c>
      <c r="P360" s="145">
        <f t="shared" si="99"/>
        <v>0</v>
      </c>
      <c r="Q360" s="145">
        <v>0</v>
      </c>
      <c r="R360" s="145">
        <f t="shared" si="100"/>
        <v>0</v>
      </c>
      <c r="S360" s="145">
        <v>0</v>
      </c>
      <c r="T360" s="146">
        <f t="shared" si="101"/>
        <v>0</v>
      </c>
      <c r="AR360" s="147" t="s">
        <v>251</v>
      </c>
      <c r="AT360" s="147" t="s">
        <v>197</v>
      </c>
      <c r="AU360" s="147" t="s">
        <v>82</v>
      </c>
      <c r="AY360" s="13" t="s">
        <v>195</v>
      </c>
      <c r="BE360" s="148">
        <f t="shared" si="102"/>
        <v>0</v>
      </c>
      <c r="BF360" s="148">
        <f t="shared" si="103"/>
        <v>0</v>
      </c>
      <c r="BG360" s="148">
        <f t="shared" si="104"/>
        <v>0</v>
      </c>
      <c r="BH360" s="148">
        <f t="shared" si="105"/>
        <v>0</v>
      </c>
      <c r="BI360" s="148">
        <f t="shared" si="106"/>
        <v>0</v>
      </c>
      <c r="BJ360" s="13" t="s">
        <v>82</v>
      </c>
      <c r="BK360" s="148">
        <f t="shared" si="107"/>
        <v>0</v>
      </c>
      <c r="BL360" s="13" t="s">
        <v>251</v>
      </c>
      <c r="BM360" s="147" t="s">
        <v>908</v>
      </c>
    </row>
    <row r="361" spans="2:65" s="1" customFormat="1" ht="33" customHeight="1">
      <c r="B361" s="135"/>
      <c r="C361" s="136" t="s">
        <v>589</v>
      </c>
      <c r="D361" s="136" t="s">
        <v>197</v>
      </c>
      <c r="E361" s="137" t="s">
        <v>909</v>
      </c>
      <c r="F361" s="138" t="s">
        <v>910</v>
      </c>
      <c r="G361" s="139" t="s">
        <v>229</v>
      </c>
      <c r="H361" s="140">
        <v>240</v>
      </c>
      <c r="I361" s="141"/>
      <c r="J361" s="141"/>
      <c r="K361" s="142"/>
      <c r="L361" s="25"/>
      <c r="M361" s="143" t="s">
        <v>1</v>
      </c>
      <c r="N361" s="144" t="s">
        <v>35</v>
      </c>
      <c r="O361" s="145">
        <v>0</v>
      </c>
      <c r="P361" s="145">
        <f t="shared" si="99"/>
        <v>0</v>
      </c>
      <c r="Q361" s="145">
        <v>0</v>
      </c>
      <c r="R361" s="145">
        <f t="shared" si="100"/>
        <v>0</v>
      </c>
      <c r="S361" s="145">
        <v>0</v>
      </c>
      <c r="T361" s="146">
        <f t="shared" si="101"/>
        <v>0</v>
      </c>
      <c r="AR361" s="147" t="s">
        <v>251</v>
      </c>
      <c r="AT361" s="147" t="s">
        <v>197</v>
      </c>
      <c r="AU361" s="147" t="s">
        <v>82</v>
      </c>
      <c r="AY361" s="13" t="s">
        <v>195</v>
      </c>
      <c r="BE361" s="148">
        <f t="shared" si="102"/>
        <v>0</v>
      </c>
      <c r="BF361" s="148">
        <f t="shared" si="103"/>
        <v>0</v>
      </c>
      <c r="BG361" s="148">
        <f t="shared" si="104"/>
        <v>0</v>
      </c>
      <c r="BH361" s="148">
        <f t="shared" si="105"/>
        <v>0</v>
      </c>
      <c r="BI361" s="148">
        <f t="shared" si="106"/>
        <v>0</v>
      </c>
      <c r="BJ361" s="13" t="s">
        <v>82</v>
      </c>
      <c r="BK361" s="148">
        <f t="shared" si="107"/>
        <v>0</v>
      </c>
      <c r="BL361" s="13" t="s">
        <v>251</v>
      </c>
      <c r="BM361" s="147" t="s">
        <v>911</v>
      </c>
    </row>
    <row r="362" spans="2:65" s="11" customFormat="1" ht="22.9" customHeight="1">
      <c r="B362" s="124"/>
      <c r="D362" s="125" t="s">
        <v>68</v>
      </c>
      <c r="E362" s="133" t="s">
        <v>912</v>
      </c>
      <c r="F362" s="133" t="s">
        <v>913</v>
      </c>
      <c r="J362" s="134"/>
      <c r="L362" s="124"/>
      <c r="M362" s="128"/>
      <c r="P362" s="129">
        <f>P363+P372+P379+P382</f>
        <v>0</v>
      </c>
      <c r="R362" s="129">
        <f>R363+R372+R379+R382</f>
        <v>0</v>
      </c>
      <c r="T362" s="130">
        <f>T363+T372+T379+T382</f>
        <v>0</v>
      </c>
      <c r="AR362" s="125" t="s">
        <v>82</v>
      </c>
      <c r="AT362" s="131" t="s">
        <v>68</v>
      </c>
      <c r="AU362" s="131" t="s">
        <v>76</v>
      </c>
      <c r="AY362" s="125" t="s">
        <v>195</v>
      </c>
      <c r="BK362" s="132">
        <f>BK363+BK372+BK379+BK382</f>
        <v>0</v>
      </c>
    </row>
    <row r="363" spans="2:65" s="11" customFormat="1" ht="20.85" customHeight="1">
      <c r="B363" s="124"/>
      <c r="D363" s="125" t="s">
        <v>68</v>
      </c>
      <c r="E363" s="133" t="s">
        <v>914</v>
      </c>
      <c r="F363" s="133" t="s">
        <v>915</v>
      </c>
      <c r="J363" s="134"/>
      <c r="L363" s="124"/>
      <c r="M363" s="128"/>
      <c r="P363" s="129">
        <f>SUM(P364:P371)</f>
        <v>0</v>
      </c>
      <c r="R363" s="129">
        <f>SUM(R364:R371)</f>
        <v>0</v>
      </c>
      <c r="T363" s="130">
        <f>SUM(T364:T371)</f>
        <v>0</v>
      </c>
      <c r="AR363" s="125" t="s">
        <v>76</v>
      </c>
      <c r="AT363" s="131" t="s">
        <v>68</v>
      </c>
      <c r="AU363" s="131" t="s">
        <v>82</v>
      </c>
      <c r="AY363" s="125" t="s">
        <v>195</v>
      </c>
      <c r="BK363" s="132">
        <f>SUM(BK364:BK371)</f>
        <v>0</v>
      </c>
    </row>
    <row r="364" spans="2:65" s="1" customFormat="1" ht="16.5" customHeight="1">
      <c r="B364" s="135"/>
      <c r="C364" s="136" t="s">
        <v>916</v>
      </c>
      <c r="D364" s="136" t="s">
        <v>197</v>
      </c>
      <c r="E364" s="137" t="s">
        <v>76</v>
      </c>
      <c r="F364" s="138" t="s">
        <v>917</v>
      </c>
      <c r="G364" s="139" t="s">
        <v>229</v>
      </c>
      <c r="H364" s="140">
        <v>718.23400000000004</v>
      </c>
      <c r="I364" s="141"/>
      <c r="J364" s="141"/>
      <c r="K364" s="142"/>
      <c r="L364" s="25"/>
      <c r="M364" s="143" t="s">
        <v>1</v>
      </c>
      <c r="N364" s="144" t="s">
        <v>35</v>
      </c>
      <c r="O364" s="145">
        <v>0</v>
      </c>
      <c r="P364" s="145">
        <f t="shared" ref="P364:P371" si="108">O364*H364</f>
        <v>0</v>
      </c>
      <c r="Q364" s="145">
        <v>0</v>
      </c>
      <c r="R364" s="145">
        <f t="shared" ref="R364:R371" si="109">Q364*H364</f>
        <v>0</v>
      </c>
      <c r="S364" s="145">
        <v>0</v>
      </c>
      <c r="T364" s="146">
        <f t="shared" ref="T364:T371" si="110">S364*H364</f>
        <v>0</v>
      </c>
      <c r="AR364" s="147" t="s">
        <v>251</v>
      </c>
      <c r="AT364" s="147" t="s">
        <v>197</v>
      </c>
      <c r="AU364" s="147" t="s">
        <v>88</v>
      </c>
      <c r="AY364" s="13" t="s">
        <v>195</v>
      </c>
      <c r="BE364" s="148">
        <f t="shared" ref="BE364:BE371" si="111">IF(N364="základná",J364,0)</f>
        <v>0</v>
      </c>
      <c r="BF364" s="148">
        <f t="shared" ref="BF364:BF371" si="112">IF(N364="znížená",J364,0)</f>
        <v>0</v>
      </c>
      <c r="BG364" s="148">
        <f t="shared" ref="BG364:BG371" si="113">IF(N364="zákl. prenesená",J364,0)</f>
        <v>0</v>
      </c>
      <c r="BH364" s="148">
        <f t="shared" ref="BH364:BH371" si="114">IF(N364="zníž. prenesená",J364,0)</f>
        <v>0</v>
      </c>
      <c r="BI364" s="148">
        <f t="shared" ref="BI364:BI371" si="115">IF(N364="nulová",J364,0)</f>
        <v>0</v>
      </c>
      <c r="BJ364" s="13" t="s">
        <v>82</v>
      </c>
      <c r="BK364" s="148">
        <f t="shared" ref="BK364:BK371" si="116">ROUND(I364*H364,2)</f>
        <v>0</v>
      </c>
      <c r="BL364" s="13" t="s">
        <v>251</v>
      </c>
      <c r="BM364" s="147" t="s">
        <v>918</v>
      </c>
    </row>
    <row r="365" spans="2:65" s="1" customFormat="1" ht="16.5" customHeight="1">
      <c r="B365" s="135"/>
      <c r="C365" s="136" t="s">
        <v>592</v>
      </c>
      <c r="D365" s="136" t="s">
        <v>197</v>
      </c>
      <c r="E365" s="137" t="s">
        <v>82</v>
      </c>
      <c r="F365" s="138" t="s">
        <v>919</v>
      </c>
      <c r="G365" s="139" t="s">
        <v>229</v>
      </c>
      <c r="H365" s="140">
        <v>718.23400000000004</v>
      </c>
      <c r="I365" s="141"/>
      <c r="J365" s="141"/>
      <c r="K365" s="142"/>
      <c r="L365" s="25"/>
      <c r="M365" s="143" t="s">
        <v>1</v>
      </c>
      <c r="N365" s="144" t="s">
        <v>35</v>
      </c>
      <c r="O365" s="145">
        <v>0</v>
      </c>
      <c r="P365" s="145">
        <f t="shared" si="108"/>
        <v>0</v>
      </c>
      <c r="Q365" s="145">
        <v>0</v>
      </c>
      <c r="R365" s="145">
        <f t="shared" si="109"/>
        <v>0</v>
      </c>
      <c r="S365" s="145">
        <v>0</v>
      </c>
      <c r="T365" s="146">
        <f t="shared" si="110"/>
        <v>0</v>
      </c>
      <c r="AR365" s="147" t="s">
        <v>251</v>
      </c>
      <c r="AT365" s="147" t="s">
        <v>197</v>
      </c>
      <c r="AU365" s="147" t="s">
        <v>88</v>
      </c>
      <c r="AY365" s="13" t="s">
        <v>195</v>
      </c>
      <c r="BE365" s="148">
        <f t="shared" si="111"/>
        <v>0</v>
      </c>
      <c r="BF365" s="148">
        <f t="shared" si="112"/>
        <v>0</v>
      </c>
      <c r="BG365" s="148">
        <f t="shared" si="113"/>
        <v>0</v>
      </c>
      <c r="BH365" s="148">
        <f t="shared" si="114"/>
        <v>0</v>
      </c>
      <c r="BI365" s="148">
        <f t="shared" si="115"/>
        <v>0</v>
      </c>
      <c r="BJ365" s="13" t="s">
        <v>82</v>
      </c>
      <c r="BK365" s="148">
        <f t="shared" si="116"/>
        <v>0</v>
      </c>
      <c r="BL365" s="13" t="s">
        <v>251</v>
      </c>
      <c r="BM365" s="147" t="s">
        <v>920</v>
      </c>
    </row>
    <row r="366" spans="2:65" s="1" customFormat="1" ht="21.75" customHeight="1">
      <c r="B366" s="135"/>
      <c r="C366" s="136" t="s">
        <v>921</v>
      </c>
      <c r="D366" s="136" t="s">
        <v>197</v>
      </c>
      <c r="E366" s="137" t="s">
        <v>88</v>
      </c>
      <c r="F366" s="138" t="s">
        <v>922</v>
      </c>
      <c r="G366" s="139" t="s">
        <v>229</v>
      </c>
      <c r="H366" s="140">
        <v>741.11</v>
      </c>
      <c r="I366" s="141"/>
      <c r="J366" s="141"/>
      <c r="K366" s="142"/>
      <c r="L366" s="25"/>
      <c r="M366" s="143" t="s">
        <v>1</v>
      </c>
      <c r="N366" s="144" t="s">
        <v>35</v>
      </c>
      <c r="O366" s="145">
        <v>0</v>
      </c>
      <c r="P366" s="145">
        <f t="shared" si="108"/>
        <v>0</v>
      </c>
      <c r="Q366" s="145">
        <v>0</v>
      </c>
      <c r="R366" s="145">
        <f t="shared" si="109"/>
        <v>0</v>
      </c>
      <c r="S366" s="145">
        <v>0</v>
      </c>
      <c r="T366" s="146">
        <f t="shared" si="110"/>
        <v>0</v>
      </c>
      <c r="AR366" s="147" t="s">
        <v>251</v>
      </c>
      <c r="AT366" s="147" t="s">
        <v>197</v>
      </c>
      <c r="AU366" s="147" t="s">
        <v>88</v>
      </c>
      <c r="AY366" s="13" t="s">
        <v>195</v>
      </c>
      <c r="BE366" s="148">
        <f t="shared" si="111"/>
        <v>0</v>
      </c>
      <c r="BF366" s="148">
        <f t="shared" si="112"/>
        <v>0</v>
      </c>
      <c r="BG366" s="148">
        <f t="shared" si="113"/>
        <v>0</v>
      </c>
      <c r="BH366" s="148">
        <f t="shared" si="114"/>
        <v>0</v>
      </c>
      <c r="BI366" s="148">
        <f t="shared" si="115"/>
        <v>0</v>
      </c>
      <c r="BJ366" s="13" t="s">
        <v>82</v>
      </c>
      <c r="BK366" s="148">
        <f t="shared" si="116"/>
        <v>0</v>
      </c>
      <c r="BL366" s="13" t="s">
        <v>251</v>
      </c>
      <c r="BM366" s="147" t="s">
        <v>923</v>
      </c>
    </row>
    <row r="367" spans="2:65" s="1" customFormat="1" ht="24.2" customHeight="1">
      <c r="B367" s="135"/>
      <c r="C367" s="136" t="s">
        <v>924</v>
      </c>
      <c r="D367" s="136" t="s">
        <v>197</v>
      </c>
      <c r="E367" s="137" t="s">
        <v>201</v>
      </c>
      <c r="F367" s="138" t="s">
        <v>925</v>
      </c>
      <c r="G367" s="139" t="s">
        <v>229</v>
      </c>
      <c r="H367" s="140">
        <v>68.540000000000006</v>
      </c>
      <c r="I367" s="141"/>
      <c r="J367" s="141"/>
      <c r="K367" s="142"/>
      <c r="L367" s="25"/>
      <c r="M367" s="143" t="s">
        <v>1</v>
      </c>
      <c r="N367" s="144" t="s">
        <v>35</v>
      </c>
      <c r="O367" s="145">
        <v>0</v>
      </c>
      <c r="P367" s="145">
        <f t="shared" si="108"/>
        <v>0</v>
      </c>
      <c r="Q367" s="145">
        <v>0</v>
      </c>
      <c r="R367" s="145">
        <f t="shared" si="109"/>
        <v>0</v>
      </c>
      <c r="S367" s="145">
        <v>0</v>
      </c>
      <c r="T367" s="146">
        <f t="shared" si="110"/>
        <v>0</v>
      </c>
      <c r="AR367" s="147" t="s">
        <v>251</v>
      </c>
      <c r="AT367" s="147" t="s">
        <v>197</v>
      </c>
      <c r="AU367" s="147" t="s">
        <v>88</v>
      </c>
      <c r="AY367" s="13" t="s">
        <v>195</v>
      </c>
      <c r="BE367" s="148">
        <f t="shared" si="111"/>
        <v>0</v>
      </c>
      <c r="BF367" s="148">
        <f t="shared" si="112"/>
        <v>0</v>
      </c>
      <c r="BG367" s="148">
        <f t="shared" si="113"/>
        <v>0</v>
      </c>
      <c r="BH367" s="148">
        <f t="shared" si="114"/>
        <v>0</v>
      </c>
      <c r="BI367" s="148">
        <f t="shared" si="115"/>
        <v>0</v>
      </c>
      <c r="BJ367" s="13" t="s">
        <v>82</v>
      </c>
      <c r="BK367" s="148">
        <f t="shared" si="116"/>
        <v>0</v>
      </c>
      <c r="BL367" s="13" t="s">
        <v>251</v>
      </c>
      <c r="BM367" s="147" t="s">
        <v>926</v>
      </c>
    </row>
    <row r="368" spans="2:65" s="1" customFormat="1" ht="16.5" customHeight="1">
      <c r="B368" s="135"/>
      <c r="C368" s="136" t="s">
        <v>927</v>
      </c>
      <c r="D368" s="136" t="s">
        <v>197</v>
      </c>
      <c r="E368" s="137" t="s">
        <v>928</v>
      </c>
      <c r="F368" s="138" t="s">
        <v>929</v>
      </c>
      <c r="G368" s="139" t="s">
        <v>229</v>
      </c>
      <c r="H368" s="140">
        <v>68.540000000000006</v>
      </c>
      <c r="I368" s="141"/>
      <c r="J368" s="141"/>
      <c r="K368" s="142"/>
      <c r="L368" s="25"/>
      <c r="M368" s="143" t="s">
        <v>1</v>
      </c>
      <c r="N368" s="144" t="s">
        <v>35</v>
      </c>
      <c r="O368" s="145">
        <v>0</v>
      </c>
      <c r="P368" s="145">
        <f t="shared" si="108"/>
        <v>0</v>
      </c>
      <c r="Q368" s="145">
        <v>0</v>
      </c>
      <c r="R368" s="145">
        <f t="shared" si="109"/>
        <v>0</v>
      </c>
      <c r="S368" s="145">
        <v>0</v>
      </c>
      <c r="T368" s="146">
        <f t="shared" si="110"/>
        <v>0</v>
      </c>
      <c r="AR368" s="147" t="s">
        <v>251</v>
      </c>
      <c r="AT368" s="147" t="s">
        <v>197</v>
      </c>
      <c r="AU368" s="147" t="s">
        <v>88</v>
      </c>
      <c r="AY368" s="13" t="s">
        <v>195</v>
      </c>
      <c r="BE368" s="148">
        <f t="shared" si="111"/>
        <v>0</v>
      </c>
      <c r="BF368" s="148">
        <f t="shared" si="112"/>
        <v>0</v>
      </c>
      <c r="BG368" s="148">
        <f t="shared" si="113"/>
        <v>0</v>
      </c>
      <c r="BH368" s="148">
        <f t="shared" si="114"/>
        <v>0</v>
      </c>
      <c r="BI368" s="148">
        <f t="shared" si="115"/>
        <v>0</v>
      </c>
      <c r="BJ368" s="13" t="s">
        <v>82</v>
      </c>
      <c r="BK368" s="148">
        <f t="shared" si="116"/>
        <v>0</v>
      </c>
      <c r="BL368" s="13" t="s">
        <v>251</v>
      </c>
      <c r="BM368" s="147" t="s">
        <v>930</v>
      </c>
    </row>
    <row r="369" spans="2:65" s="1" customFormat="1" ht="21.75" customHeight="1">
      <c r="B369" s="135"/>
      <c r="C369" s="136" t="s">
        <v>602</v>
      </c>
      <c r="D369" s="136" t="s">
        <v>197</v>
      </c>
      <c r="E369" s="137" t="s">
        <v>211</v>
      </c>
      <c r="F369" s="138" t="s">
        <v>931</v>
      </c>
      <c r="G369" s="139" t="s">
        <v>229</v>
      </c>
      <c r="H369" s="140">
        <v>1</v>
      </c>
      <c r="I369" s="141"/>
      <c r="J369" s="141"/>
      <c r="K369" s="142"/>
      <c r="L369" s="25"/>
      <c r="M369" s="143" t="s">
        <v>1</v>
      </c>
      <c r="N369" s="144" t="s">
        <v>35</v>
      </c>
      <c r="O369" s="145">
        <v>0</v>
      </c>
      <c r="P369" s="145">
        <f t="shared" si="108"/>
        <v>0</v>
      </c>
      <c r="Q369" s="145">
        <v>0</v>
      </c>
      <c r="R369" s="145">
        <f t="shared" si="109"/>
        <v>0</v>
      </c>
      <c r="S369" s="145">
        <v>0</v>
      </c>
      <c r="T369" s="146">
        <f t="shared" si="110"/>
        <v>0</v>
      </c>
      <c r="AR369" s="147" t="s">
        <v>251</v>
      </c>
      <c r="AT369" s="147" t="s">
        <v>197</v>
      </c>
      <c r="AU369" s="147" t="s">
        <v>88</v>
      </c>
      <c r="AY369" s="13" t="s">
        <v>195</v>
      </c>
      <c r="BE369" s="148">
        <f t="shared" si="111"/>
        <v>0</v>
      </c>
      <c r="BF369" s="148">
        <f t="shared" si="112"/>
        <v>0</v>
      </c>
      <c r="BG369" s="148">
        <f t="shared" si="113"/>
        <v>0</v>
      </c>
      <c r="BH369" s="148">
        <f t="shared" si="114"/>
        <v>0</v>
      </c>
      <c r="BI369" s="148">
        <f t="shared" si="115"/>
        <v>0</v>
      </c>
      <c r="BJ369" s="13" t="s">
        <v>82</v>
      </c>
      <c r="BK369" s="148">
        <f t="shared" si="116"/>
        <v>0</v>
      </c>
      <c r="BL369" s="13" t="s">
        <v>251</v>
      </c>
      <c r="BM369" s="147" t="s">
        <v>932</v>
      </c>
    </row>
    <row r="370" spans="2:65" s="1" customFormat="1" ht="16.5" customHeight="1">
      <c r="B370" s="135"/>
      <c r="C370" s="136" t="s">
        <v>933</v>
      </c>
      <c r="D370" s="136" t="s">
        <v>197</v>
      </c>
      <c r="E370" s="137" t="s">
        <v>215</v>
      </c>
      <c r="F370" s="138" t="s">
        <v>934</v>
      </c>
      <c r="G370" s="139" t="s">
        <v>229</v>
      </c>
      <c r="H370" s="140">
        <v>868.6</v>
      </c>
      <c r="I370" s="141"/>
      <c r="J370" s="141"/>
      <c r="K370" s="142"/>
      <c r="L370" s="25"/>
      <c r="M370" s="143" t="s">
        <v>1</v>
      </c>
      <c r="N370" s="144" t="s">
        <v>35</v>
      </c>
      <c r="O370" s="145">
        <v>0</v>
      </c>
      <c r="P370" s="145">
        <f t="shared" si="108"/>
        <v>0</v>
      </c>
      <c r="Q370" s="145">
        <v>0</v>
      </c>
      <c r="R370" s="145">
        <f t="shared" si="109"/>
        <v>0</v>
      </c>
      <c r="S370" s="145">
        <v>0</v>
      </c>
      <c r="T370" s="146">
        <f t="shared" si="110"/>
        <v>0</v>
      </c>
      <c r="AR370" s="147" t="s">
        <v>251</v>
      </c>
      <c r="AT370" s="147" t="s">
        <v>197</v>
      </c>
      <c r="AU370" s="147" t="s">
        <v>88</v>
      </c>
      <c r="AY370" s="13" t="s">
        <v>195</v>
      </c>
      <c r="BE370" s="148">
        <f t="shared" si="111"/>
        <v>0</v>
      </c>
      <c r="BF370" s="148">
        <f t="shared" si="112"/>
        <v>0</v>
      </c>
      <c r="BG370" s="148">
        <f t="shared" si="113"/>
        <v>0</v>
      </c>
      <c r="BH370" s="148">
        <f t="shared" si="114"/>
        <v>0</v>
      </c>
      <c r="BI370" s="148">
        <f t="shared" si="115"/>
        <v>0</v>
      </c>
      <c r="BJ370" s="13" t="s">
        <v>82</v>
      </c>
      <c r="BK370" s="148">
        <f t="shared" si="116"/>
        <v>0</v>
      </c>
      <c r="BL370" s="13" t="s">
        <v>251</v>
      </c>
      <c r="BM370" s="147" t="s">
        <v>935</v>
      </c>
    </row>
    <row r="371" spans="2:65" s="1" customFormat="1" ht="16.5" customHeight="1">
      <c r="B371" s="135"/>
      <c r="C371" s="136" t="s">
        <v>606</v>
      </c>
      <c r="D371" s="136" t="s">
        <v>197</v>
      </c>
      <c r="E371" s="137" t="s">
        <v>218</v>
      </c>
      <c r="F371" s="138" t="s">
        <v>936</v>
      </c>
      <c r="G371" s="139" t="s">
        <v>229</v>
      </c>
      <c r="H371" s="140">
        <v>868.6</v>
      </c>
      <c r="I371" s="141"/>
      <c r="J371" s="141"/>
      <c r="K371" s="142"/>
      <c r="L371" s="25"/>
      <c r="M371" s="143" t="s">
        <v>1</v>
      </c>
      <c r="N371" s="144" t="s">
        <v>35</v>
      </c>
      <c r="O371" s="145">
        <v>0</v>
      </c>
      <c r="P371" s="145">
        <f t="shared" si="108"/>
        <v>0</v>
      </c>
      <c r="Q371" s="145">
        <v>0</v>
      </c>
      <c r="R371" s="145">
        <f t="shared" si="109"/>
        <v>0</v>
      </c>
      <c r="S371" s="145">
        <v>0</v>
      </c>
      <c r="T371" s="146">
        <f t="shared" si="110"/>
        <v>0</v>
      </c>
      <c r="AR371" s="147" t="s">
        <v>251</v>
      </c>
      <c r="AT371" s="147" t="s">
        <v>197</v>
      </c>
      <c r="AU371" s="147" t="s">
        <v>88</v>
      </c>
      <c r="AY371" s="13" t="s">
        <v>195</v>
      </c>
      <c r="BE371" s="148">
        <f t="shared" si="111"/>
        <v>0</v>
      </c>
      <c r="BF371" s="148">
        <f t="shared" si="112"/>
        <v>0</v>
      </c>
      <c r="BG371" s="148">
        <f t="shared" si="113"/>
        <v>0</v>
      </c>
      <c r="BH371" s="148">
        <f t="shared" si="114"/>
        <v>0</v>
      </c>
      <c r="BI371" s="148">
        <f t="shared" si="115"/>
        <v>0</v>
      </c>
      <c r="BJ371" s="13" t="s">
        <v>82</v>
      </c>
      <c r="BK371" s="148">
        <f t="shared" si="116"/>
        <v>0</v>
      </c>
      <c r="BL371" s="13" t="s">
        <v>251</v>
      </c>
      <c r="BM371" s="147" t="s">
        <v>937</v>
      </c>
    </row>
    <row r="372" spans="2:65" s="11" customFormat="1" ht="20.85" customHeight="1">
      <c r="B372" s="124"/>
      <c r="D372" s="125" t="s">
        <v>68</v>
      </c>
      <c r="E372" s="133" t="s">
        <v>938</v>
      </c>
      <c r="F372" s="133" t="s">
        <v>939</v>
      </c>
      <c r="J372" s="134"/>
      <c r="L372" s="124"/>
      <c r="M372" s="128"/>
      <c r="P372" s="129">
        <f>SUM(P373:P378)</f>
        <v>0</v>
      </c>
      <c r="R372" s="129">
        <f>SUM(R373:R378)</f>
        <v>0</v>
      </c>
      <c r="T372" s="130">
        <f>SUM(T373:T378)</f>
        <v>0</v>
      </c>
      <c r="AR372" s="125" t="s">
        <v>76</v>
      </c>
      <c r="AT372" s="131" t="s">
        <v>68</v>
      </c>
      <c r="AU372" s="131" t="s">
        <v>82</v>
      </c>
      <c r="AY372" s="125" t="s">
        <v>195</v>
      </c>
      <c r="BK372" s="132">
        <f>SUM(BK373:BK378)</f>
        <v>0</v>
      </c>
    </row>
    <row r="373" spans="2:65" s="1" customFormat="1" ht="44.25" customHeight="1">
      <c r="B373" s="135"/>
      <c r="C373" s="136" t="s">
        <v>940</v>
      </c>
      <c r="D373" s="136" t="s">
        <v>197</v>
      </c>
      <c r="E373" s="137" t="s">
        <v>941</v>
      </c>
      <c r="F373" s="138" t="s">
        <v>942</v>
      </c>
      <c r="G373" s="139" t="s">
        <v>299</v>
      </c>
      <c r="H373" s="140">
        <v>700</v>
      </c>
      <c r="I373" s="141"/>
      <c r="J373" s="141"/>
      <c r="K373" s="142"/>
      <c r="L373" s="25"/>
      <c r="M373" s="143" t="s">
        <v>1</v>
      </c>
      <c r="N373" s="144" t="s">
        <v>35</v>
      </c>
      <c r="O373" s="145">
        <v>0</v>
      </c>
      <c r="P373" s="145">
        <f t="shared" ref="P373:P378" si="117">O373*H373</f>
        <v>0</v>
      </c>
      <c r="Q373" s="145">
        <v>0</v>
      </c>
      <c r="R373" s="145">
        <f t="shared" ref="R373:R378" si="118">Q373*H373</f>
        <v>0</v>
      </c>
      <c r="S373" s="145">
        <v>0</v>
      </c>
      <c r="T373" s="146">
        <f t="shared" ref="T373:T378" si="119">S373*H373</f>
        <v>0</v>
      </c>
      <c r="AR373" s="147" t="s">
        <v>251</v>
      </c>
      <c r="AT373" s="147" t="s">
        <v>197</v>
      </c>
      <c r="AU373" s="147" t="s">
        <v>88</v>
      </c>
      <c r="AY373" s="13" t="s">
        <v>195</v>
      </c>
      <c r="BE373" s="148">
        <f t="shared" ref="BE373:BE378" si="120">IF(N373="základná",J373,0)</f>
        <v>0</v>
      </c>
      <c r="BF373" s="148">
        <f t="shared" ref="BF373:BF378" si="121">IF(N373="znížená",J373,0)</f>
        <v>0</v>
      </c>
      <c r="BG373" s="148">
        <f t="shared" ref="BG373:BG378" si="122">IF(N373="zákl. prenesená",J373,0)</f>
        <v>0</v>
      </c>
      <c r="BH373" s="148">
        <f t="shared" ref="BH373:BH378" si="123">IF(N373="zníž. prenesená",J373,0)</f>
        <v>0</v>
      </c>
      <c r="BI373" s="148">
        <f t="shared" ref="BI373:BI378" si="124">IF(N373="nulová",J373,0)</f>
        <v>0</v>
      </c>
      <c r="BJ373" s="13" t="s">
        <v>82</v>
      </c>
      <c r="BK373" s="148">
        <f t="shared" ref="BK373:BK378" si="125">ROUND(I373*H373,2)</f>
        <v>0</v>
      </c>
      <c r="BL373" s="13" t="s">
        <v>251</v>
      </c>
      <c r="BM373" s="147" t="s">
        <v>943</v>
      </c>
    </row>
    <row r="374" spans="2:65" s="1" customFormat="1" ht="16.5" customHeight="1">
      <c r="B374" s="135"/>
      <c r="C374" s="136" t="s">
        <v>944</v>
      </c>
      <c r="D374" s="136" t="s">
        <v>197</v>
      </c>
      <c r="E374" s="137" t="s">
        <v>945</v>
      </c>
      <c r="F374" s="138" t="s">
        <v>946</v>
      </c>
      <c r="G374" s="139" t="s">
        <v>229</v>
      </c>
      <c r="H374" s="140">
        <v>718.23400000000004</v>
      </c>
      <c r="I374" s="141"/>
      <c r="J374" s="141"/>
      <c r="K374" s="142"/>
      <c r="L374" s="25"/>
      <c r="M374" s="143" t="s">
        <v>1</v>
      </c>
      <c r="N374" s="144" t="s">
        <v>35</v>
      </c>
      <c r="O374" s="145">
        <v>0</v>
      </c>
      <c r="P374" s="145">
        <f t="shared" si="117"/>
        <v>0</v>
      </c>
      <c r="Q374" s="145">
        <v>0</v>
      </c>
      <c r="R374" s="145">
        <f t="shared" si="118"/>
        <v>0</v>
      </c>
      <c r="S374" s="145">
        <v>0</v>
      </c>
      <c r="T374" s="146">
        <f t="shared" si="119"/>
        <v>0</v>
      </c>
      <c r="AR374" s="147" t="s">
        <v>251</v>
      </c>
      <c r="AT374" s="147" t="s">
        <v>197</v>
      </c>
      <c r="AU374" s="147" t="s">
        <v>88</v>
      </c>
      <c r="AY374" s="13" t="s">
        <v>195</v>
      </c>
      <c r="BE374" s="148">
        <f t="shared" si="120"/>
        <v>0</v>
      </c>
      <c r="BF374" s="148">
        <f t="shared" si="121"/>
        <v>0</v>
      </c>
      <c r="BG374" s="148">
        <f t="shared" si="122"/>
        <v>0</v>
      </c>
      <c r="BH374" s="148">
        <f t="shared" si="123"/>
        <v>0</v>
      </c>
      <c r="BI374" s="148">
        <f t="shared" si="124"/>
        <v>0</v>
      </c>
      <c r="BJ374" s="13" t="s">
        <v>82</v>
      </c>
      <c r="BK374" s="148">
        <f t="shared" si="125"/>
        <v>0</v>
      </c>
      <c r="BL374" s="13" t="s">
        <v>251</v>
      </c>
      <c r="BM374" s="147" t="s">
        <v>947</v>
      </c>
    </row>
    <row r="375" spans="2:65" s="1" customFormat="1" ht="24.2" customHeight="1">
      <c r="B375" s="135"/>
      <c r="C375" s="136" t="s">
        <v>948</v>
      </c>
      <c r="D375" s="136" t="s">
        <v>197</v>
      </c>
      <c r="E375" s="137" t="s">
        <v>949</v>
      </c>
      <c r="F375" s="138" t="s">
        <v>950</v>
      </c>
      <c r="G375" s="139" t="s">
        <v>229</v>
      </c>
      <c r="H375" s="140">
        <v>1</v>
      </c>
      <c r="I375" s="141"/>
      <c r="J375" s="141"/>
      <c r="K375" s="142"/>
      <c r="L375" s="25"/>
      <c r="M375" s="143" t="s">
        <v>1</v>
      </c>
      <c r="N375" s="144" t="s">
        <v>35</v>
      </c>
      <c r="O375" s="145">
        <v>0</v>
      </c>
      <c r="P375" s="145">
        <f t="shared" si="117"/>
        <v>0</v>
      </c>
      <c r="Q375" s="145">
        <v>0</v>
      </c>
      <c r="R375" s="145">
        <f t="shared" si="118"/>
        <v>0</v>
      </c>
      <c r="S375" s="145">
        <v>0</v>
      </c>
      <c r="T375" s="146">
        <f t="shared" si="119"/>
        <v>0</v>
      </c>
      <c r="AR375" s="147" t="s">
        <v>251</v>
      </c>
      <c r="AT375" s="147" t="s">
        <v>197</v>
      </c>
      <c r="AU375" s="147" t="s">
        <v>88</v>
      </c>
      <c r="AY375" s="13" t="s">
        <v>195</v>
      </c>
      <c r="BE375" s="148">
        <f t="shared" si="120"/>
        <v>0</v>
      </c>
      <c r="BF375" s="148">
        <f t="shared" si="121"/>
        <v>0</v>
      </c>
      <c r="BG375" s="148">
        <f t="shared" si="122"/>
        <v>0</v>
      </c>
      <c r="BH375" s="148">
        <f t="shared" si="123"/>
        <v>0</v>
      </c>
      <c r="BI375" s="148">
        <f t="shared" si="124"/>
        <v>0</v>
      </c>
      <c r="BJ375" s="13" t="s">
        <v>82</v>
      </c>
      <c r="BK375" s="148">
        <f t="shared" si="125"/>
        <v>0</v>
      </c>
      <c r="BL375" s="13" t="s">
        <v>251</v>
      </c>
      <c r="BM375" s="147" t="s">
        <v>951</v>
      </c>
    </row>
    <row r="376" spans="2:65" s="1" customFormat="1" ht="44.25" customHeight="1">
      <c r="B376" s="135"/>
      <c r="C376" s="136" t="s">
        <v>952</v>
      </c>
      <c r="D376" s="136" t="s">
        <v>197</v>
      </c>
      <c r="E376" s="137" t="s">
        <v>953</v>
      </c>
      <c r="F376" s="138" t="s">
        <v>954</v>
      </c>
      <c r="G376" s="139" t="s">
        <v>336</v>
      </c>
      <c r="H376" s="140">
        <v>1</v>
      </c>
      <c r="I376" s="141"/>
      <c r="J376" s="141"/>
      <c r="K376" s="142"/>
      <c r="L376" s="25"/>
      <c r="M376" s="143" t="s">
        <v>1</v>
      </c>
      <c r="N376" s="144" t="s">
        <v>35</v>
      </c>
      <c r="O376" s="145">
        <v>0</v>
      </c>
      <c r="P376" s="145">
        <f t="shared" si="117"/>
        <v>0</v>
      </c>
      <c r="Q376" s="145">
        <v>0</v>
      </c>
      <c r="R376" s="145">
        <f t="shared" si="118"/>
        <v>0</v>
      </c>
      <c r="S376" s="145">
        <v>0</v>
      </c>
      <c r="T376" s="146">
        <f t="shared" si="119"/>
        <v>0</v>
      </c>
      <c r="AR376" s="147" t="s">
        <v>251</v>
      </c>
      <c r="AT376" s="147" t="s">
        <v>197</v>
      </c>
      <c r="AU376" s="147" t="s">
        <v>88</v>
      </c>
      <c r="AY376" s="13" t="s">
        <v>195</v>
      </c>
      <c r="BE376" s="148">
        <f t="shared" si="120"/>
        <v>0</v>
      </c>
      <c r="BF376" s="148">
        <f t="shared" si="121"/>
        <v>0</v>
      </c>
      <c r="BG376" s="148">
        <f t="shared" si="122"/>
        <v>0</v>
      </c>
      <c r="BH376" s="148">
        <f t="shared" si="123"/>
        <v>0</v>
      </c>
      <c r="BI376" s="148">
        <f t="shared" si="124"/>
        <v>0</v>
      </c>
      <c r="BJ376" s="13" t="s">
        <v>82</v>
      </c>
      <c r="BK376" s="148">
        <f t="shared" si="125"/>
        <v>0</v>
      </c>
      <c r="BL376" s="13" t="s">
        <v>251</v>
      </c>
      <c r="BM376" s="147" t="s">
        <v>955</v>
      </c>
    </row>
    <row r="377" spans="2:65" s="1" customFormat="1" ht="24.2" customHeight="1">
      <c r="B377" s="135"/>
      <c r="C377" s="136" t="s">
        <v>956</v>
      </c>
      <c r="D377" s="136" t="s">
        <v>197</v>
      </c>
      <c r="E377" s="137" t="s">
        <v>957</v>
      </c>
      <c r="F377" s="138" t="s">
        <v>958</v>
      </c>
      <c r="G377" s="139" t="s">
        <v>229</v>
      </c>
      <c r="H377" s="140">
        <v>68.540000000000006</v>
      </c>
      <c r="I377" s="141"/>
      <c r="J377" s="141"/>
      <c r="K377" s="142"/>
      <c r="L377" s="25"/>
      <c r="M377" s="143" t="s">
        <v>1</v>
      </c>
      <c r="N377" s="144" t="s">
        <v>35</v>
      </c>
      <c r="O377" s="145">
        <v>0</v>
      </c>
      <c r="P377" s="145">
        <f t="shared" si="117"/>
        <v>0</v>
      </c>
      <c r="Q377" s="145">
        <v>0</v>
      </c>
      <c r="R377" s="145">
        <f t="shared" si="118"/>
        <v>0</v>
      </c>
      <c r="S377" s="145">
        <v>0</v>
      </c>
      <c r="T377" s="146">
        <f t="shared" si="119"/>
        <v>0</v>
      </c>
      <c r="AR377" s="147" t="s">
        <v>251</v>
      </c>
      <c r="AT377" s="147" t="s">
        <v>197</v>
      </c>
      <c r="AU377" s="147" t="s">
        <v>88</v>
      </c>
      <c r="AY377" s="13" t="s">
        <v>195</v>
      </c>
      <c r="BE377" s="148">
        <f t="shared" si="120"/>
        <v>0</v>
      </c>
      <c r="BF377" s="148">
        <f t="shared" si="121"/>
        <v>0</v>
      </c>
      <c r="BG377" s="148">
        <f t="shared" si="122"/>
        <v>0</v>
      </c>
      <c r="BH377" s="148">
        <f t="shared" si="123"/>
        <v>0</v>
      </c>
      <c r="BI377" s="148">
        <f t="shared" si="124"/>
        <v>0</v>
      </c>
      <c r="BJ377" s="13" t="s">
        <v>82</v>
      </c>
      <c r="BK377" s="148">
        <f t="shared" si="125"/>
        <v>0</v>
      </c>
      <c r="BL377" s="13" t="s">
        <v>251</v>
      </c>
      <c r="BM377" s="147" t="s">
        <v>959</v>
      </c>
    </row>
    <row r="378" spans="2:65" s="1" customFormat="1" ht="24.2" customHeight="1">
      <c r="B378" s="135"/>
      <c r="C378" s="136" t="s">
        <v>960</v>
      </c>
      <c r="D378" s="136" t="s">
        <v>197</v>
      </c>
      <c r="E378" s="137" t="s">
        <v>961</v>
      </c>
      <c r="F378" s="138" t="s">
        <v>962</v>
      </c>
      <c r="G378" s="139" t="s">
        <v>299</v>
      </c>
      <c r="H378" s="140">
        <v>154</v>
      </c>
      <c r="I378" s="141"/>
      <c r="J378" s="141"/>
      <c r="K378" s="142"/>
      <c r="L378" s="25"/>
      <c r="M378" s="143" t="s">
        <v>1</v>
      </c>
      <c r="N378" s="144" t="s">
        <v>35</v>
      </c>
      <c r="O378" s="145">
        <v>0</v>
      </c>
      <c r="P378" s="145">
        <f t="shared" si="117"/>
        <v>0</v>
      </c>
      <c r="Q378" s="145">
        <v>0</v>
      </c>
      <c r="R378" s="145">
        <f t="shared" si="118"/>
        <v>0</v>
      </c>
      <c r="S378" s="145">
        <v>0</v>
      </c>
      <c r="T378" s="146">
        <f t="shared" si="119"/>
        <v>0</v>
      </c>
      <c r="AR378" s="147" t="s">
        <v>251</v>
      </c>
      <c r="AT378" s="147" t="s">
        <v>197</v>
      </c>
      <c r="AU378" s="147" t="s">
        <v>88</v>
      </c>
      <c r="AY378" s="13" t="s">
        <v>195</v>
      </c>
      <c r="BE378" s="148">
        <f t="shared" si="120"/>
        <v>0</v>
      </c>
      <c r="BF378" s="148">
        <f t="shared" si="121"/>
        <v>0</v>
      </c>
      <c r="BG378" s="148">
        <f t="shared" si="122"/>
        <v>0</v>
      </c>
      <c r="BH378" s="148">
        <f t="shared" si="123"/>
        <v>0</v>
      </c>
      <c r="BI378" s="148">
        <f t="shared" si="124"/>
        <v>0</v>
      </c>
      <c r="BJ378" s="13" t="s">
        <v>82</v>
      </c>
      <c r="BK378" s="148">
        <f t="shared" si="125"/>
        <v>0</v>
      </c>
      <c r="BL378" s="13" t="s">
        <v>251</v>
      </c>
      <c r="BM378" s="147" t="s">
        <v>963</v>
      </c>
    </row>
    <row r="379" spans="2:65" s="11" customFormat="1" ht="20.85" customHeight="1">
      <c r="B379" s="124"/>
      <c r="D379" s="125" t="s">
        <v>68</v>
      </c>
      <c r="E379" s="133" t="s">
        <v>964</v>
      </c>
      <c r="F379" s="133" t="s">
        <v>965</v>
      </c>
      <c r="J379" s="134"/>
      <c r="L379" s="124"/>
      <c r="M379" s="128"/>
      <c r="P379" s="129">
        <f>SUM(P380:P381)</f>
        <v>0</v>
      </c>
      <c r="R379" s="129">
        <f>SUM(R380:R381)</f>
        <v>0</v>
      </c>
      <c r="T379" s="130">
        <f>SUM(T380:T381)</f>
        <v>0</v>
      </c>
      <c r="AR379" s="125" t="s">
        <v>76</v>
      </c>
      <c r="AT379" s="131" t="s">
        <v>68</v>
      </c>
      <c r="AU379" s="131" t="s">
        <v>82</v>
      </c>
      <c r="AY379" s="125" t="s">
        <v>195</v>
      </c>
      <c r="BK379" s="132">
        <f>SUM(BK380:BK381)</f>
        <v>0</v>
      </c>
    </row>
    <row r="380" spans="2:65" s="1" customFormat="1" ht="44.25" customHeight="1">
      <c r="B380" s="135"/>
      <c r="C380" s="136" t="s">
        <v>966</v>
      </c>
      <c r="D380" s="136" t="s">
        <v>197</v>
      </c>
      <c r="E380" s="137" t="s">
        <v>967</v>
      </c>
      <c r="F380" s="138" t="s">
        <v>968</v>
      </c>
      <c r="G380" s="139" t="s">
        <v>299</v>
      </c>
      <c r="H380" s="140">
        <v>1</v>
      </c>
      <c r="I380" s="141"/>
      <c r="J380" s="141"/>
      <c r="K380" s="142"/>
      <c r="L380" s="25"/>
      <c r="M380" s="143" t="s">
        <v>1</v>
      </c>
      <c r="N380" s="144" t="s">
        <v>35</v>
      </c>
      <c r="O380" s="145">
        <v>0</v>
      </c>
      <c r="P380" s="145">
        <f>O380*H380</f>
        <v>0</v>
      </c>
      <c r="Q380" s="145">
        <v>0</v>
      </c>
      <c r="R380" s="145">
        <f>Q380*H380</f>
        <v>0</v>
      </c>
      <c r="S380" s="145">
        <v>0</v>
      </c>
      <c r="T380" s="146">
        <f>S380*H380</f>
        <v>0</v>
      </c>
      <c r="AR380" s="147" t="s">
        <v>251</v>
      </c>
      <c r="AT380" s="147" t="s">
        <v>197</v>
      </c>
      <c r="AU380" s="147" t="s">
        <v>88</v>
      </c>
      <c r="AY380" s="13" t="s">
        <v>195</v>
      </c>
      <c r="BE380" s="148">
        <f>IF(N380="základná",J380,0)</f>
        <v>0</v>
      </c>
      <c r="BF380" s="148">
        <f>IF(N380="znížená",J380,0)</f>
        <v>0</v>
      </c>
      <c r="BG380" s="148">
        <f>IF(N380="zákl. prenesená",J380,0)</f>
        <v>0</v>
      </c>
      <c r="BH380" s="148">
        <f>IF(N380="zníž. prenesená",J380,0)</f>
        <v>0</v>
      </c>
      <c r="BI380" s="148">
        <f>IF(N380="nulová",J380,0)</f>
        <v>0</v>
      </c>
      <c r="BJ380" s="13" t="s">
        <v>82</v>
      </c>
      <c r="BK380" s="148">
        <f>ROUND(I380*H380,2)</f>
        <v>0</v>
      </c>
      <c r="BL380" s="13" t="s">
        <v>251</v>
      </c>
      <c r="BM380" s="147" t="s">
        <v>969</v>
      </c>
    </row>
    <row r="381" spans="2:65" s="1" customFormat="1" ht="21.75" customHeight="1">
      <c r="B381" s="135"/>
      <c r="C381" s="136" t="s">
        <v>970</v>
      </c>
      <c r="D381" s="136" t="s">
        <v>197</v>
      </c>
      <c r="E381" s="137" t="s">
        <v>971</v>
      </c>
      <c r="F381" s="138" t="s">
        <v>972</v>
      </c>
      <c r="G381" s="139" t="s">
        <v>229</v>
      </c>
      <c r="H381" s="140">
        <v>868.6</v>
      </c>
      <c r="I381" s="141"/>
      <c r="J381" s="141"/>
      <c r="K381" s="142"/>
      <c r="L381" s="25"/>
      <c r="M381" s="143" t="s">
        <v>1</v>
      </c>
      <c r="N381" s="144" t="s">
        <v>35</v>
      </c>
      <c r="O381" s="145">
        <v>0</v>
      </c>
      <c r="P381" s="145">
        <f>O381*H381</f>
        <v>0</v>
      </c>
      <c r="Q381" s="145">
        <v>0</v>
      </c>
      <c r="R381" s="145">
        <f>Q381*H381</f>
        <v>0</v>
      </c>
      <c r="S381" s="145">
        <v>0</v>
      </c>
      <c r="T381" s="146">
        <f>S381*H381</f>
        <v>0</v>
      </c>
      <c r="AR381" s="147" t="s">
        <v>251</v>
      </c>
      <c r="AT381" s="147" t="s">
        <v>197</v>
      </c>
      <c r="AU381" s="147" t="s">
        <v>88</v>
      </c>
      <c r="AY381" s="13" t="s">
        <v>195</v>
      </c>
      <c r="BE381" s="148">
        <f>IF(N381="základná",J381,0)</f>
        <v>0</v>
      </c>
      <c r="BF381" s="148">
        <f>IF(N381="znížená",J381,0)</f>
        <v>0</v>
      </c>
      <c r="BG381" s="148">
        <f>IF(N381="zákl. prenesená",J381,0)</f>
        <v>0</v>
      </c>
      <c r="BH381" s="148">
        <f>IF(N381="zníž. prenesená",J381,0)</f>
        <v>0</v>
      </c>
      <c r="BI381" s="148">
        <f>IF(N381="nulová",J381,0)</f>
        <v>0</v>
      </c>
      <c r="BJ381" s="13" t="s">
        <v>82</v>
      </c>
      <c r="BK381" s="148">
        <f>ROUND(I381*H381,2)</f>
        <v>0</v>
      </c>
      <c r="BL381" s="13" t="s">
        <v>251</v>
      </c>
      <c r="BM381" s="147" t="s">
        <v>973</v>
      </c>
    </row>
    <row r="382" spans="2:65" s="11" customFormat="1" ht="20.85" customHeight="1">
      <c r="B382" s="124"/>
      <c r="D382" s="125" t="s">
        <v>68</v>
      </c>
      <c r="E382" s="133" t="s">
        <v>974</v>
      </c>
      <c r="F382" s="133" t="s">
        <v>975</v>
      </c>
      <c r="J382" s="134"/>
      <c r="L382" s="124"/>
      <c r="M382" s="128"/>
      <c r="P382" s="129">
        <f>SUM(P383:P384)</f>
        <v>0</v>
      </c>
      <c r="R382" s="129">
        <f>SUM(R383:R384)</f>
        <v>0</v>
      </c>
      <c r="T382" s="130">
        <f>SUM(T383:T384)</f>
        <v>0</v>
      </c>
      <c r="AR382" s="125" t="s">
        <v>76</v>
      </c>
      <c r="AT382" s="131" t="s">
        <v>68</v>
      </c>
      <c r="AU382" s="131" t="s">
        <v>82</v>
      </c>
      <c r="AY382" s="125" t="s">
        <v>195</v>
      </c>
      <c r="BK382" s="132">
        <f>SUM(BK383:BK384)</f>
        <v>0</v>
      </c>
    </row>
    <row r="383" spans="2:65" s="1" customFormat="1" ht="24.2" customHeight="1">
      <c r="B383" s="135"/>
      <c r="C383" s="136" t="s">
        <v>976</v>
      </c>
      <c r="D383" s="136" t="s">
        <v>197</v>
      </c>
      <c r="E383" s="137" t="s">
        <v>977</v>
      </c>
      <c r="F383" s="138" t="s">
        <v>978</v>
      </c>
      <c r="G383" s="139" t="s">
        <v>229</v>
      </c>
      <c r="H383" s="140">
        <v>1172.25</v>
      </c>
      <c r="I383" s="141"/>
      <c r="J383" s="141"/>
      <c r="K383" s="142"/>
      <c r="L383" s="25"/>
      <c r="M383" s="143" t="s">
        <v>1</v>
      </c>
      <c r="N383" s="144" t="s">
        <v>35</v>
      </c>
      <c r="O383" s="145">
        <v>0</v>
      </c>
      <c r="P383" s="145">
        <f>O383*H383</f>
        <v>0</v>
      </c>
      <c r="Q383" s="145">
        <v>0</v>
      </c>
      <c r="R383" s="145">
        <f>Q383*H383</f>
        <v>0</v>
      </c>
      <c r="S383" s="145">
        <v>0</v>
      </c>
      <c r="T383" s="146">
        <f>S383*H383</f>
        <v>0</v>
      </c>
      <c r="AR383" s="147" t="s">
        <v>251</v>
      </c>
      <c r="AT383" s="147" t="s">
        <v>197</v>
      </c>
      <c r="AU383" s="147" t="s">
        <v>88</v>
      </c>
      <c r="AY383" s="13" t="s">
        <v>195</v>
      </c>
      <c r="BE383" s="148">
        <f>IF(N383="základná",J383,0)</f>
        <v>0</v>
      </c>
      <c r="BF383" s="148">
        <f>IF(N383="znížená",J383,0)</f>
        <v>0</v>
      </c>
      <c r="BG383" s="148">
        <f>IF(N383="zákl. prenesená",J383,0)</f>
        <v>0</v>
      </c>
      <c r="BH383" s="148">
        <f>IF(N383="zníž. prenesená",J383,0)</f>
        <v>0</v>
      </c>
      <c r="BI383" s="148">
        <f>IF(N383="nulová",J383,0)</f>
        <v>0</v>
      </c>
      <c r="BJ383" s="13" t="s">
        <v>82</v>
      </c>
      <c r="BK383" s="148">
        <f>ROUND(I383*H383,2)</f>
        <v>0</v>
      </c>
      <c r="BL383" s="13" t="s">
        <v>251</v>
      </c>
      <c r="BM383" s="147" t="s">
        <v>979</v>
      </c>
    </row>
    <row r="384" spans="2:65" s="1" customFormat="1" ht="16.5" customHeight="1">
      <c r="B384" s="135"/>
      <c r="C384" s="136" t="s">
        <v>980</v>
      </c>
      <c r="D384" s="136" t="s">
        <v>197</v>
      </c>
      <c r="E384" s="137" t="s">
        <v>981</v>
      </c>
      <c r="F384" s="138" t="s">
        <v>982</v>
      </c>
      <c r="G384" s="139" t="s">
        <v>299</v>
      </c>
      <c r="H384" s="140">
        <v>584.01</v>
      </c>
      <c r="I384" s="141"/>
      <c r="J384" s="141"/>
      <c r="K384" s="142"/>
      <c r="L384" s="25"/>
      <c r="M384" s="143" t="s">
        <v>1</v>
      </c>
      <c r="N384" s="144" t="s">
        <v>35</v>
      </c>
      <c r="O384" s="145">
        <v>0</v>
      </c>
      <c r="P384" s="145">
        <f>O384*H384</f>
        <v>0</v>
      </c>
      <c r="Q384" s="145">
        <v>0</v>
      </c>
      <c r="R384" s="145">
        <f>Q384*H384</f>
        <v>0</v>
      </c>
      <c r="S384" s="145">
        <v>0</v>
      </c>
      <c r="T384" s="146">
        <f>S384*H384</f>
        <v>0</v>
      </c>
      <c r="AR384" s="147" t="s">
        <v>251</v>
      </c>
      <c r="AT384" s="147" t="s">
        <v>197</v>
      </c>
      <c r="AU384" s="147" t="s">
        <v>88</v>
      </c>
      <c r="AY384" s="13" t="s">
        <v>195</v>
      </c>
      <c r="BE384" s="148">
        <f>IF(N384="základná",J384,0)</f>
        <v>0</v>
      </c>
      <c r="BF384" s="148">
        <f>IF(N384="znížená",J384,0)</f>
        <v>0</v>
      </c>
      <c r="BG384" s="148">
        <f>IF(N384="zákl. prenesená",J384,0)</f>
        <v>0</v>
      </c>
      <c r="BH384" s="148">
        <f>IF(N384="zníž. prenesená",J384,0)</f>
        <v>0</v>
      </c>
      <c r="BI384" s="148">
        <f>IF(N384="nulová",J384,0)</f>
        <v>0</v>
      </c>
      <c r="BJ384" s="13" t="s">
        <v>82</v>
      </c>
      <c r="BK384" s="148">
        <f>ROUND(I384*H384,2)</f>
        <v>0</v>
      </c>
      <c r="BL384" s="13" t="s">
        <v>251</v>
      </c>
      <c r="BM384" s="147" t="s">
        <v>983</v>
      </c>
    </row>
    <row r="385" spans="2:65" s="11" customFormat="1" ht="22.9" customHeight="1">
      <c r="B385" s="124"/>
      <c r="D385" s="125" t="s">
        <v>68</v>
      </c>
      <c r="E385" s="133" t="s">
        <v>984</v>
      </c>
      <c r="F385" s="133" t="s">
        <v>985</v>
      </c>
      <c r="J385" s="134"/>
      <c r="L385" s="124"/>
      <c r="M385" s="128"/>
      <c r="P385" s="129">
        <f>P386</f>
        <v>0</v>
      </c>
      <c r="R385" s="129">
        <f>R386</f>
        <v>0</v>
      </c>
      <c r="T385" s="130">
        <f>T386</f>
        <v>0</v>
      </c>
      <c r="AR385" s="125" t="s">
        <v>82</v>
      </c>
      <c r="AT385" s="131" t="s">
        <v>68</v>
      </c>
      <c r="AU385" s="131" t="s">
        <v>76</v>
      </c>
      <c r="AY385" s="125" t="s">
        <v>195</v>
      </c>
      <c r="BK385" s="132">
        <f>BK386</f>
        <v>0</v>
      </c>
    </row>
    <row r="386" spans="2:65" s="1" customFormat="1" ht="33" customHeight="1">
      <c r="B386" s="135"/>
      <c r="C386" s="136" t="s">
        <v>986</v>
      </c>
      <c r="D386" s="136" t="s">
        <v>197</v>
      </c>
      <c r="E386" s="137" t="s">
        <v>987</v>
      </c>
      <c r="F386" s="138" t="s">
        <v>988</v>
      </c>
      <c r="G386" s="139" t="s">
        <v>229</v>
      </c>
      <c r="H386" s="140">
        <v>65.992000000000004</v>
      </c>
      <c r="I386" s="141"/>
      <c r="J386" s="141"/>
      <c r="K386" s="142"/>
      <c r="L386" s="25"/>
      <c r="M386" s="143" t="s">
        <v>1</v>
      </c>
      <c r="N386" s="144" t="s">
        <v>35</v>
      </c>
      <c r="O386" s="145">
        <v>0</v>
      </c>
      <c r="P386" s="145">
        <f>O386*H386</f>
        <v>0</v>
      </c>
      <c r="Q386" s="145">
        <v>0</v>
      </c>
      <c r="R386" s="145">
        <f>Q386*H386</f>
        <v>0</v>
      </c>
      <c r="S386" s="145">
        <v>0</v>
      </c>
      <c r="T386" s="146">
        <f>S386*H386</f>
        <v>0</v>
      </c>
      <c r="AR386" s="147" t="s">
        <v>251</v>
      </c>
      <c r="AT386" s="147" t="s">
        <v>197</v>
      </c>
      <c r="AU386" s="147" t="s">
        <v>82</v>
      </c>
      <c r="AY386" s="13" t="s">
        <v>195</v>
      </c>
      <c r="BE386" s="148">
        <f>IF(N386="základná",J386,0)</f>
        <v>0</v>
      </c>
      <c r="BF386" s="148">
        <f>IF(N386="znížená",J386,0)</f>
        <v>0</v>
      </c>
      <c r="BG386" s="148">
        <f>IF(N386="zákl. prenesená",J386,0)</f>
        <v>0</v>
      </c>
      <c r="BH386" s="148">
        <f>IF(N386="zníž. prenesená",J386,0)</f>
        <v>0</v>
      </c>
      <c r="BI386" s="148">
        <f>IF(N386="nulová",J386,0)</f>
        <v>0</v>
      </c>
      <c r="BJ386" s="13" t="s">
        <v>82</v>
      </c>
      <c r="BK386" s="148">
        <f>ROUND(I386*H386,2)</f>
        <v>0</v>
      </c>
      <c r="BL386" s="13" t="s">
        <v>251</v>
      </c>
      <c r="BM386" s="147" t="s">
        <v>989</v>
      </c>
    </row>
    <row r="387" spans="2:65" s="11" customFormat="1" ht="22.9" customHeight="1">
      <c r="B387" s="124"/>
      <c r="D387" s="125" t="s">
        <v>68</v>
      </c>
      <c r="E387" s="133" t="s">
        <v>990</v>
      </c>
      <c r="F387" s="133" t="s">
        <v>991</v>
      </c>
      <c r="J387" s="134"/>
      <c r="L387" s="124"/>
      <c r="M387" s="128"/>
      <c r="P387" s="129">
        <f>P388</f>
        <v>0</v>
      </c>
      <c r="R387" s="129">
        <f>R388</f>
        <v>0</v>
      </c>
      <c r="T387" s="130">
        <f>T388</f>
        <v>0</v>
      </c>
      <c r="AR387" s="125" t="s">
        <v>82</v>
      </c>
      <c r="AT387" s="131" t="s">
        <v>68</v>
      </c>
      <c r="AU387" s="131" t="s">
        <v>76</v>
      </c>
      <c r="AY387" s="125" t="s">
        <v>195</v>
      </c>
      <c r="BK387" s="132">
        <f>BK388</f>
        <v>0</v>
      </c>
    </row>
    <row r="388" spans="2:65" s="1" customFormat="1" ht="33" customHeight="1">
      <c r="B388" s="135"/>
      <c r="C388" s="136" t="s">
        <v>626</v>
      </c>
      <c r="D388" s="136" t="s">
        <v>197</v>
      </c>
      <c r="E388" s="137" t="s">
        <v>992</v>
      </c>
      <c r="F388" s="138" t="s">
        <v>993</v>
      </c>
      <c r="G388" s="139" t="s">
        <v>229</v>
      </c>
      <c r="H388" s="140">
        <v>2402.2849999999999</v>
      </c>
      <c r="I388" s="141"/>
      <c r="J388" s="141"/>
      <c r="K388" s="142"/>
      <c r="L388" s="25"/>
      <c r="M388" s="143" t="s">
        <v>1</v>
      </c>
      <c r="N388" s="144" t="s">
        <v>35</v>
      </c>
      <c r="O388" s="145">
        <v>0</v>
      </c>
      <c r="P388" s="145">
        <f>O388*H388</f>
        <v>0</v>
      </c>
      <c r="Q388" s="145">
        <v>0</v>
      </c>
      <c r="R388" s="145">
        <f>Q388*H388</f>
        <v>0</v>
      </c>
      <c r="S388" s="145">
        <v>0</v>
      </c>
      <c r="T388" s="146">
        <f>S388*H388</f>
        <v>0</v>
      </c>
      <c r="AR388" s="147" t="s">
        <v>251</v>
      </c>
      <c r="AT388" s="147" t="s">
        <v>197</v>
      </c>
      <c r="AU388" s="147" t="s">
        <v>82</v>
      </c>
      <c r="AY388" s="13" t="s">
        <v>195</v>
      </c>
      <c r="BE388" s="148">
        <f>IF(N388="základná",J388,0)</f>
        <v>0</v>
      </c>
      <c r="BF388" s="148">
        <f>IF(N388="znížená",J388,0)</f>
        <v>0</v>
      </c>
      <c r="BG388" s="148">
        <f>IF(N388="zákl. prenesená",J388,0)</f>
        <v>0</v>
      </c>
      <c r="BH388" s="148">
        <f>IF(N388="zníž. prenesená",J388,0)</f>
        <v>0</v>
      </c>
      <c r="BI388" s="148">
        <f>IF(N388="nulová",J388,0)</f>
        <v>0</v>
      </c>
      <c r="BJ388" s="13" t="s">
        <v>82</v>
      </c>
      <c r="BK388" s="148">
        <f>ROUND(I388*H388,2)</f>
        <v>0</v>
      </c>
      <c r="BL388" s="13" t="s">
        <v>251</v>
      </c>
      <c r="BM388" s="147" t="s">
        <v>994</v>
      </c>
    </row>
    <row r="389" spans="2:65" s="11" customFormat="1" ht="25.9" customHeight="1">
      <c r="B389" s="124"/>
      <c r="D389" s="125" t="s">
        <v>68</v>
      </c>
      <c r="E389" s="126" t="s">
        <v>270</v>
      </c>
      <c r="F389" s="126" t="s">
        <v>995</v>
      </c>
      <c r="J389" s="127"/>
      <c r="L389" s="124"/>
      <c r="M389" s="128"/>
      <c r="P389" s="129">
        <f>P390</f>
        <v>0</v>
      </c>
      <c r="R389" s="129">
        <f>R390</f>
        <v>0</v>
      </c>
      <c r="T389" s="130">
        <f>T390</f>
        <v>0</v>
      </c>
      <c r="AR389" s="125" t="s">
        <v>88</v>
      </c>
      <c r="AT389" s="131" t="s">
        <v>68</v>
      </c>
      <c r="AU389" s="131" t="s">
        <v>69</v>
      </c>
      <c r="AY389" s="125" t="s">
        <v>195</v>
      </c>
      <c r="BK389" s="132">
        <f>BK390</f>
        <v>0</v>
      </c>
    </row>
    <row r="390" spans="2:65" s="11" customFormat="1" ht="22.9" customHeight="1">
      <c r="B390" s="124"/>
      <c r="D390" s="125" t="s">
        <v>68</v>
      </c>
      <c r="E390" s="133" t="s">
        <v>996</v>
      </c>
      <c r="F390" s="133" t="s">
        <v>997</v>
      </c>
      <c r="J390" s="134"/>
      <c r="L390" s="124"/>
      <c r="M390" s="128"/>
      <c r="P390" s="129">
        <f>SUM(P391:P409)</f>
        <v>0</v>
      </c>
      <c r="R390" s="129">
        <f>SUM(R391:R409)</f>
        <v>0</v>
      </c>
      <c r="T390" s="130">
        <f>SUM(T391:T409)</f>
        <v>0</v>
      </c>
      <c r="AR390" s="125" t="s">
        <v>88</v>
      </c>
      <c r="AT390" s="131" t="s">
        <v>68</v>
      </c>
      <c r="AU390" s="131" t="s">
        <v>76</v>
      </c>
      <c r="AY390" s="125" t="s">
        <v>195</v>
      </c>
      <c r="BK390" s="132">
        <f>SUM(BK391:BK409)</f>
        <v>0</v>
      </c>
    </row>
    <row r="391" spans="2:65" s="1" customFormat="1" ht="16.5" customHeight="1">
      <c r="B391" s="135"/>
      <c r="C391" s="136" t="s">
        <v>998</v>
      </c>
      <c r="D391" s="136" t="s">
        <v>197</v>
      </c>
      <c r="E391" s="137" t="s">
        <v>999</v>
      </c>
      <c r="F391" s="138" t="s">
        <v>1000</v>
      </c>
      <c r="G391" s="139" t="s">
        <v>744</v>
      </c>
      <c r="H391" s="140">
        <v>1</v>
      </c>
      <c r="I391" s="141"/>
      <c r="J391" s="141"/>
      <c r="K391" s="142"/>
      <c r="L391" s="25"/>
      <c r="M391" s="143" t="s">
        <v>1</v>
      </c>
      <c r="N391" s="144" t="s">
        <v>35</v>
      </c>
      <c r="O391" s="145">
        <v>0</v>
      </c>
      <c r="P391" s="145">
        <f t="shared" ref="P391:P409" si="126">O391*H391</f>
        <v>0</v>
      </c>
      <c r="Q391" s="145">
        <v>0</v>
      </c>
      <c r="R391" s="145">
        <f t="shared" ref="R391:R409" si="127">Q391*H391</f>
        <v>0</v>
      </c>
      <c r="S391" s="145">
        <v>0</v>
      </c>
      <c r="T391" s="146">
        <f t="shared" ref="T391:T409" si="128">S391*H391</f>
        <v>0</v>
      </c>
      <c r="AR391" s="147" t="s">
        <v>426</v>
      </c>
      <c r="AT391" s="147" t="s">
        <v>197</v>
      </c>
      <c r="AU391" s="147" t="s">
        <v>82</v>
      </c>
      <c r="AY391" s="13" t="s">
        <v>195</v>
      </c>
      <c r="BE391" s="148">
        <f t="shared" ref="BE391:BE409" si="129">IF(N391="základná",J391,0)</f>
        <v>0</v>
      </c>
      <c r="BF391" s="148">
        <f t="shared" ref="BF391:BF409" si="130">IF(N391="znížená",J391,0)</f>
        <v>0</v>
      </c>
      <c r="BG391" s="148">
        <f t="shared" ref="BG391:BG409" si="131">IF(N391="zákl. prenesená",J391,0)</f>
        <v>0</v>
      </c>
      <c r="BH391" s="148">
        <f t="shared" ref="BH391:BH409" si="132">IF(N391="zníž. prenesená",J391,0)</f>
        <v>0</v>
      </c>
      <c r="BI391" s="148">
        <f t="shared" ref="BI391:BI409" si="133">IF(N391="nulová",J391,0)</f>
        <v>0</v>
      </c>
      <c r="BJ391" s="13" t="s">
        <v>82</v>
      </c>
      <c r="BK391" s="148">
        <f t="shared" ref="BK391:BK409" si="134">ROUND(I391*H391,2)</f>
        <v>0</v>
      </c>
      <c r="BL391" s="13" t="s">
        <v>426</v>
      </c>
      <c r="BM391" s="147" t="s">
        <v>1001</v>
      </c>
    </row>
    <row r="392" spans="2:65" s="1" customFormat="1" ht="21.75" customHeight="1">
      <c r="B392" s="135"/>
      <c r="C392" s="149" t="s">
        <v>630</v>
      </c>
      <c r="D392" s="149" t="s">
        <v>270</v>
      </c>
      <c r="E392" s="150" t="s">
        <v>1002</v>
      </c>
      <c r="F392" s="151" t="s">
        <v>1003</v>
      </c>
      <c r="G392" s="152" t="s">
        <v>744</v>
      </c>
      <c r="H392" s="153">
        <v>1</v>
      </c>
      <c r="I392" s="154"/>
      <c r="J392" s="154"/>
      <c r="K392" s="155"/>
      <c r="L392" s="156"/>
      <c r="M392" s="157" t="s">
        <v>1</v>
      </c>
      <c r="N392" s="158" t="s">
        <v>35</v>
      </c>
      <c r="O392" s="145">
        <v>0</v>
      </c>
      <c r="P392" s="145">
        <f t="shared" si="126"/>
        <v>0</v>
      </c>
      <c r="Q392" s="145">
        <v>0</v>
      </c>
      <c r="R392" s="145">
        <f t="shared" si="127"/>
        <v>0</v>
      </c>
      <c r="S392" s="145">
        <v>0</v>
      </c>
      <c r="T392" s="146">
        <f t="shared" si="128"/>
        <v>0</v>
      </c>
      <c r="AR392" s="147" t="s">
        <v>1004</v>
      </c>
      <c r="AT392" s="147" t="s">
        <v>270</v>
      </c>
      <c r="AU392" s="147" t="s">
        <v>82</v>
      </c>
      <c r="AY392" s="13" t="s">
        <v>195</v>
      </c>
      <c r="BE392" s="148">
        <f t="shared" si="129"/>
        <v>0</v>
      </c>
      <c r="BF392" s="148">
        <f t="shared" si="130"/>
        <v>0</v>
      </c>
      <c r="BG392" s="148">
        <f t="shared" si="131"/>
        <v>0</v>
      </c>
      <c r="BH392" s="148">
        <f t="shared" si="132"/>
        <v>0</v>
      </c>
      <c r="BI392" s="148">
        <f t="shared" si="133"/>
        <v>0</v>
      </c>
      <c r="BJ392" s="13" t="s">
        <v>82</v>
      </c>
      <c r="BK392" s="148">
        <f t="shared" si="134"/>
        <v>0</v>
      </c>
      <c r="BL392" s="13" t="s">
        <v>426</v>
      </c>
      <c r="BM392" s="147" t="s">
        <v>1005</v>
      </c>
    </row>
    <row r="393" spans="2:65" s="1" customFormat="1" ht="16.5" customHeight="1">
      <c r="B393" s="135"/>
      <c r="C393" s="149" t="s">
        <v>1006</v>
      </c>
      <c r="D393" s="149" t="s">
        <v>270</v>
      </c>
      <c r="E393" s="150" t="s">
        <v>1007</v>
      </c>
      <c r="F393" s="151" t="s">
        <v>1008</v>
      </c>
      <c r="G393" s="152" t="s">
        <v>744</v>
      </c>
      <c r="H393" s="153">
        <v>1</v>
      </c>
      <c r="I393" s="154"/>
      <c r="J393" s="154"/>
      <c r="K393" s="155"/>
      <c r="L393" s="156"/>
      <c r="M393" s="157" t="s">
        <v>1</v>
      </c>
      <c r="N393" s="158" t="s">
        <v>35</v>
      </c>
      <c r="O393" s="145">
        <v>0</v>
      </c>
      <c r="P393" s="145">
        <f t="shared" si="126"/>
        <v>0</v>
      </c>
      <c r="Q393" s="145">
        <v>0</v>
      </c>
      <c r="R393" s="145">
        <f t="shared" si="127"/>
        <v>0</v>
      </c>
      <c r="S393" s="145">
        <v>0</v>
      </c>
      <c r="T393" s="146">
        <f t="shared" si="128"/>
        <v>0</v>
      </c>
      <c r="AR393" s="147" t="s">
        <v>1004</v>
      </c>
      <c r="AT393" s="147" t="s">
        <v>270</v>
      </c>
      <c r="AU393" s="147" t="s">
        <v>82</v>
      </c>
      <c r="AY393" s="13" t="s">
        <v>195</v>
      </c>
      <c r="BE393" s="148">
        <f t="shared" si="129"/>
        <v>0</v>
      </c>
      <c r="BF393" s="148">
        <f t="shared" si="130"/>
        <v>0</v>
      </c>
      <c r="BG393" s="148">
        <f t="shared" si="131"/>
        <v>0</v>
      </c>
      <c r="BH393" s="148">
        <f t="shared" si="132"/>
        <v>0</v>
      </c>
      <c r="BI393" s="148">
        <f t="shared" si="133"/>
        <v>0</v>
      </c>
      <c r="BJ393" s="13" t="s">
        <v>82</v>
      </c>
      <c r="BK393" s="148">
        <f t="shared" si="134"/>
        <v>0</v>
      </c>
      <c r="BL393" s="13" t="s">
        <v>426</v>
      </c>
      <c r="BM393" s="147" t="s">
        <v>1009</v>
      </c>
    </row>
    <row r="394" spans="2:65" s="1" customFormat="1" ht="21.75" customHeight="1">
      <c r="B394" s="135"/>
      <c r="C394" s="149" t="s">
        <v>633</v>
      </c>
      <c r="D394" s="149" t="s">
        <v>270</v>
      </c>
      <c r="E394" s="150" t="s">
        <v>1010</v>
      </c>
      <c r="F394" s="151" t="s">
        <v>1011</v>
      </c>
      <c r="G394" s="152" t="s">
        <v>744</v>
      </c>
      <c r="H394" s="153">
        <v>1</v>
      </c>
      <c r="I394" s="154"/>
      <c r="J394" s="154"/>
      <c r="K394" s="155"/>
      <c r="L394" s="156"/>
      <c r="M394" s="157" t="s">
        <v>1</v>
      </c>
      <c r="N394" s="158" t="s">
        <v>35</v>
      </c>
      <c r="O394" s="145">
        <v>0</v>
      </c>
      <c r="P394" s="145">
        <f t="shared" si="126"/>
        <v>0</v>
      </c>
      <c r="Q394" s="145">
        <v>0</v>
      </c>
      <c r="R394" s="145">
        <f t="shared" si="127"/>
        <v>0</v>
      </c>
      <c r="S394" s="145">
        <v>0</v>
      </c>
      <c r="T394" s="146">
        <f t="shared" si="128"/>
        <v>0</v>
      </c>
      <c r="AR394" s="147" t="s">
        <v>1004</v>
      </c>
      <c r="AT394" s="147" t="s">
        <v>270</v>
      </c>
      <c r="AU394" s="147" t="s">
        <v>82</v>
      </c>
      <c r="AY394" s="13" t="s">
        <v>195</v>
      </c>
      <c r="BE394" s="148">
        <f t="shared" si="129"/>
        <v>0</v>
      </c>
      <c r="BF394" s="148">
        <f t="shared" si="130"/>
        <v>0</v>
      </c>
      <c r="BG394" s="148">
        <f t="shared" si="131"/>
        <v>0</v>
      </c>
      <c r="BH394" s="148">
        <f t="shared" si="132"/>
        <v>0</v>
      </c>
      <c r="BI394" s="148">
        <f t="shared" si="133"/>
        <v>0</v>
      </c>
      <c r="BJ394" s="13" t="s">
        <v>82</v>
      </c>
      <c r="BK394" s="148">
        <f t="shared" si="134"/>
        <v>0</v>
      </c>
      <c r="BL394" s="13" t="s">
        <v>426</v>
      </c>
      <c r="BM394" s="147" t="s">
        <v>1012</v>
      </c>
    </row>
    <row r="395" spans="2:65" s="1" customFormat="1" ht="24.2" customHeight="1">
      <c r="B395" s="135"/>
      <c r="C395" s="149" t="s">
        <v>1013</v>
      </c>
      <c r="D395" s="149" t="s">
        <v>270</v>
      </c>
      <c r="E395" s="150" t="s">
        <v>1014</v>
      </c>
      <c r="F395" s="151" t="s">
        <v>1015</v>
      </c>
      <c r="G395" s="152" t="s">
        <v>744</v>
      </c>
      <c r="H395" s="153">
        <v>1</v>
      </c>
      <c r="I395" s="154"/>
      <c r="J395" s="154"/>
      <c r="K395" s="155"/>
      <c r="L395" s="156"/>
      <c r="M395" s="157" t="s">
        <v>1</v>
      </c>
      <c r="N395" s="158" t="s">
        <v>35</v>
      </c>
      <c r="O395" s="145">
        <v>0</v>
      </c>
      <c r="P395" s="145">
        <f t="shared" si="126"/>
        <v>0</v>
      </c>
      <c r="Q395" s="145">
        <v>0</v>
      </c>
      <c r="R395" s="145">
        <f t="shared" si="127"/>
        <v>0</v>
      </c>
      <c r="S395" s="145">
        <v>0</v>
      </c>
      <c r="T395" s="146">
        <f t="shared" si="128"/>
        <v>0</v>
      </c>
      <c r="AR395" s="147" t="s">
        <v>1004</v>
      </c>
      <c r="AT395" s="147" t="s">
        <v>270</v>
      </c>
      <c r="AU395" s="147" t="s">
        <v>82</v>
      </c>
      <c r="AY395" s="13" t="s">
        <v>195</v>
      </c>
      <c r="BE395" s="148">
        <f t="shared" si="129"/>
        <v>0</v>
      </c>
      <c r="BF395" s="148">
        <f t="shared" si="130"/>
        <v>0</v>
      </c>
      <c r="BG395" s="148">
        <f t="shared" si="131"/>
        <v>0</v>
      </c>
      <c r="BH395" s="148">
        <f t="shared" si="132"/>
        <v>0</v>
      </c>
      <c r="BI395" s="148">
        <f t="shared" si="133"/>
        <v>0</v>
      </c>
      <c r="BJ395" s="13" t="s">
        <v>82</v>
      </c>
      <c r="BK395" s="148">
        <f t="shared" si="134"/>
        <v>0</v>
      </c>
      <c r="BL395" s="13" t="s">
        <v>426</v>
      </c>
      <c r="BM395" s="147" t="s">
        <v>1016</v>
      </c>
    </row>
    <row r="396" spans="2:65" s="1" customFormat="1" ht="24.2" customHeight="1">
      <c r="B396" s="135"/>
      <c r="C396" s="149" t="s">
        <v>637</v>
      </c>
      <c r="D396" s="149" t="s">
        <v>270</v>
      </c>
      <c r="E396" s="150" t="s">
        <v>1017</v>
      </c>
      <c r="F396" s="151" t="s">
        <v>1018</v>
      </c>
      <c r="G396" s="152" t="s">
        <v>229</v>
      </c>
      <c r="H396" s="153">
        <v>1410</v>
      </c>
      <c r="I396" s="154"/>
      <c r="J396" s="154"/>
      <c r="K396" s="155"/>
      <c r="L396" s="156"/>
      <c r="M396" s="157" t="s">
        <v>1</v>
      </c>
      <c r="N396" s="158" t="s">
        <v>35</v>
      </c>
      <c r="O396" s="145">
        <v>0</v>
      </c>
      <c r="P396" s="145">
        <f t="shared" si="126"/>
        <v>0</v>
      </c>
      <c r="Q396" s="145">
        <v>0</v>
      </c>
      <c r="R396" s="145">
        <f t="shared" si="127"/>
        <v>0</v>
      </c>
      <c r="S396" s="145">
        <v>0</v>
      </c>
      <c r="T396" s="146">
        <f t="shared" si="128"/>
        <v>0</v>
      </c>
      <c r="AR396" s="147" t="s">
        <v>1004</v>
      </c>
      <c r="AT396" s="147" t="s">
        <v>270</v>
      </c>
      <c r="AU396" s="147" t="s">
        <v>82</v>
      </c>
      <c r="AY396" s="13" t="s">
        <v>195</v>
      </c>
      <c r="BE396" s="148">
        <f t="shared" si="129"/>
        <v>0</v>
      </c>
      <c r="BF396" s="148">
        <f t="shared" si="130"/>
        <v>0</v>
      </c>
      <c r="BG396" s="148">
        <f t="shared" si="131"/>
        <v>0</v>
      </c>
      <c r="BH396" s="148">
        <f t="shared" si="132"/>
        <v>0</v>
      </c>
      <c r="BI396" s="148">
        <f t="shared" si="133"/>
        <v>0</v>
      </c>
      <c r="BJ396" s="13" t="s">
        <v>82</v>
      </c>
      <c r="BK396" s="148">
        <f t="shared" si="134"/>
        <v>0</v>
      </c>
      <c r="BL396" s="13" t="s">
        <v>426</v>
      </c>
      <c r="BM396" s="147" t="s">
        <v>1019</v>
      </c>
    </row>
    <row r="397" spans="2:65" s="1" customFormat="1" ht="24.2" customHeight="1">
      <c r="B397" s="135"/>
      <c r="C397" s="149" t="s">
        <v>1020</v>
      </c>
      <c r="D397" s="149" t="s">
        <v>270</v>
      </c>
      <c r="E397" s="150" t="s">
        <v>1021</v>
      </c>
      <c r="F397" s="151" t="s">
        <v>1022</v>
      </c>
      <c r="G397" s="152" t="s">
        <v>744</v>
      </c>
      <c r="H397" s="153">
        <v>1</v>
      </c>
      <c r="I397" s="154"/>
      <c r="J397" s="154"/>
      <c r="K397" s="155"/>
      <c r="L397" s="156"/>
      <c r="M397" s="157" t="s">
        <v>1</v>
      </c>
      <c r="N397" s="158" t="s">
        <v>35</v>
      </c>
      <c r="O397" s="145">
        <v>0</v>
      </c>
      <c r="P397" s="145">
        <f t="shared" si="126"/>
        <v>0</v>
      </c>
      <c r="Q397" s="145">
        <v>0</v>
      </c>
      <c r="R397" s="145">
        <f t="shared" si="127"/>
        <v>0</v>
      </c>
      <c r="S397" s="145">
        <v>0</v>
      </c>
      <c r="T397" s="146">
        <f t="shared" si="128"/>
        <v>0</v>
      </c>
      <c r="AR397" s="147" t="s">
        <v>1004</v>
      </c>
      <c r="AT397" s="147" t="s">
        <v>270</v>
      </c>
      <c r="AU397" s="147" t="s">
        <v>82</v>
      </c>
      <c r="AY397" s="13" t="s">
        <v>195</v>
      </c>
      <c r="BE397" s="148">
        <f t="shared" si="129"/>
        <v>0</v>
      </c>
      <c r="BF397" s="148">
        <f t="shared" si="130"/>
        <v>0</v>
      </c>
      <c r="BG397" s="148">
        <f t="shared" si="131"/>
        <v>0</v>
      </c>
      <c r="BH397" s="148">
        <f t="shared" si="132"/>
        <v>0</v>
      </c>
      <c r="BI397" s="148">
        <f t="shared" si="133"/>
        <v>0</v>
      </c>
      <c r="BJ397" s="13" t="s">
        <v>82</v>
      </c>
      <c r="BK397" s="148">
        <f t="shared" si="134"/>
        <v>0</v>
      </c>
      <c r="BL397" s="13" t="s">
        <v>426</v>
      </c>
      <c r="BM397" s="147" t="s">
        <v>1023</v>
      </c>
    </row>
    <row r="398" spans="2:65" s="1" customFormat="1" ht="24.2" customHeight="1">
      <c r="B398" s="135"/>
      <c r="C398" s="149" t="s">
        <v>640</v>
      </c>
      <c r="D398" s="149" t="s">
        <v>270</v>
      </c>
      <c r="E398" s="150" t="s">
        <v>1024</v>
      </c>
      <c r="F398" s="151" t="s">
        <v>1025</v>
      </c>
      <c r="G398" s="152" t="s">
        <v>744</v>
      </c>
      <c r="H398" s="153">
        <v>1</v>
      </c>
      <c r="I398" s="154"/>
      <c r="J398" s="154"/>
      <c r="K398" s="155"/>
      <c r="L398" s="156"/>
      <c r="M398" s="157" t="s">
        <v>1</v>
      </c>
      <c r="N398" s="158" t="s">
        <v>35</v>
      </c>
      <c r="O398" s="145">
        <v>0</v>
      </c>
      <c r="P398" s="145">
        <f t="shared" si="126"/>
        <v>0</v>
      </c>
      <c r="Q398" s="145">
        <v>0</v>
      </c>
      <c r="R398" s="145">
        <f t="shared" si="127"/>
        <v>0</v>
      </c>
      <c r="S398" s="145">
        <v>0</v>
      </c>
      <c r="T398" s="146">
        <f t="shared" si="128"/>
        <v>0</v>
      </c>
      <c r="AR398" s="147" t="s">
        <v>1004</v>
      </c>
      <c r="AT398" s="147" t="s">
        <v>270</v>
      </c>
      <c r="AU398" s="147" t="s">
        <v>82</v>
      </c>
      <c r="AY398" s="13" t="s">
        <v>195</v>
      </c>
      <c r="BE398" s="148">
        <f t="shared" si="129"/>
        <v>0</v>
      </c>
      <c r="BF398" s="148">
        <f t="shared" si="130"/>
        <v>0</v>
      </c>
      <c r="BG398" s="148">
        <f t="shared" si="131"/>
        <v>0</v>
      </c>
      <c r="BH398" s="148">
        <f t="shared" si="132"/>
        <v>0</v>
      </c>
      <c r="BI398" s="148">
        <f t="shared" si="133"/>
        <v>0</v>
      </c>
      <c r="BJ398" s="13" t="s">
        <v>82</v>
      </c>
      <c r="BK398" s="148">
        <f t="shared" si="134"/>
        <v>0</v>
      </c>
      <c r="BL398" s="13" t="s">
        <v>426</v>
      </c>
      <c r="BM398" s="147" t="s">
        <v>1026</v>
      </c>
    </row>
    <row r="399" spans="2:65" s="1" customFormat="1" ht="16.5" customHeight="1">
      <c r="B399" s="135"/>
      <c r="C399" s="149" t="s">
        <v>1027</v>
      </c>
      <c r="D399" s="149" t="s">
        <v>270</v>
      </c>
      <c r="E399" s="150" t="s">
        <v>1028</v>
      </c>
      <c r="F399" s="151" t="s">
        <v>1029</v>
      </c>
      <c r="G399" s="152" t="s">
        <v>744</v>
      </c>
      <c r="H399" s="153">
        <v>1</v>
      </c>
      <c r="I399" s="154"/>
      <c r="J399" s="154"/>
      <c r="K399" s="155"/>
      <c r="L399" s="156"/>
      <c r="M399" s="157" t="s">
        <v>1</v>
      </c>
      <c r="N399" s="158" t="s">
        <v>35</v>
      </c>
      <c r="O399" s="145">
        <v>0</v>
      </c>
      <c r="P399" s="145">
        <f t="shared" si="126"/>
        <v>0</v>
      </c>
      <c r="Q399" s="145">
        <v>0</v>
      </c>
      <c r="R399" s="145">
        <f t="shared" si="127"/>
        <v>0</v>
      </c>
      <c r="S399" s="145">
        <v>0</v>
      </c>
      <c r="T399" s="146">
        <f t="shared" si="128"/>
        <v>0</v>
      </c>
      <c r="AR399" s="147" t="s">
        <v>1004</v>
      </c>
      <c r="AT399" s="147" t="s">
        <v>270</v>
      </c>
      <c r="AU399" s="147" t="s">
        <v>82</v>
      </c>
      <c r="AY399" s="13" t="s">
        <v>195</v>
      </c>
      <c r="BE399" s="148">
        <f t="shared" si="129"/>
        <v>0</v>
      </c>
      <c r="BF399" s="148">
        <f t="shared" si="130"/>
        <v>0</v>
      </c>
      <c r="BG399" s="148">
        <f t="shared" si="131"/>
        <v>0</v>
      </c>
      <c r="BH399" s="148">
        <f t="shared" si="132"/>
        <v>0</v>
      </c>
      <c r="BI399" s="148">
        <f t="shared" si="133"/>
        <v>0</v>
      </c>
      <c r="BJ399" s="13" t="s">
        <v>82</v>
      </c>
      <c r="BK399" s="148">
        <f t="shared" si="134"/>
        <v>0</v>
      </c>
      <c r="BL399" s="13" t="s">
        <v>426</v>
      </c>
      <c r="BM399" s="147" t="s">
        <v>1030</v>
      </c>
    </row>
    <row r="400" spans="2:65" s="1" customFormat="1" ht="24.2" customHeight="1">
      <c r="B400" s="135"/>
      <c r="C400" s="149" t="s">
        <v>686</v>
      </c>
      <c r="D400" s="149" t="s">
        <v>270</v>
      </c>
      <c r="E400" s="150" t="s">
        <v>1031</v>
      </c>
      <c r="F400" s="151" t="s">
        <v>1032</v>
      </c>
      <c r="G400" s="152" t="s">
        <v>744</v>
      </c>
      <c r="H400" s="153">
        <v>1</v>
      </c>
      <c r="I400" s="154"/>
      <c r="J400" s="154"/>
      <c r="K400" s="155"/>
      <c r="L400" s="156"/>
      <c r="M400" s="157" t="s">
        <v>1</v>
      </c>
      <c r="N400" s="158" t="s">
        <v>35</v>
      </c>
      <c r="O400" s="145">
        <v>0</v>
      </c>
      <c r="P400" s="145">
        <f t="shared" si="126"/>
        <v>0</v>
      </c>
      <c r="Q400" s="145">
        <v>0</v>
      </c>
      <c r="R400" s="145">
        <f t="shared" si="127"/>
        <v>0</v>
      </c>
      <c r="S400" s="145">
        <v>0</v>
      </c>
      <c r="T400" s="146">
        <f t="shared" si="128"/>
        <v>0</v>
      </c>
      <c r="AR400" s="147" t="s">
        <v>1004</v>
      </c>
      <c r="AT400" s="147" t="s">
        <v>270</v>
      </c>
      <c r="AU400" s="147" t="s">
        <v>82</v>
      </c>
      <c r="AY400" s="13" t="s">
        <v>195</v>
      </c>
      <c r="BE400" s="148">
        <f t="shared" si="129"/>
        <v>0</v>
      </c>
      <c r="BF400" s="148">
        <f t="shared" si="130"/>
        <v>0</v>
      </c>
      <c r="BG400" s="148">
        <f t="shared" si="131"/>
        <v>0</v>
      </c>
      <c r="BH400" s="148">
        <f t="shared" si="132"/>
        <v>0</v>
      </c>
      <c r="BI400" s="148">
        <f t="shared" si="133"/>
        <v>0</v>
      </c>
      <c r="BJ400" s="13" t="s">
        <v>82</v>
      </c>
      <c r="BK400" s="148">
        <f t="shared" si="134"/>
        <v>0</v>
      </c>
      <c r="BL400" s="13" t="s">
        <v>426</v>
      </c>
      <c r="BM400" s="147" t="s">
        <v>1033</v>
      </c>
    </row>
    <row r="401" spans="2:65" s="1" customFormat="1" ht="16.5" customHeight="1">
      <c r="B401" s="135"/>
      <c r="C401" s="149" t="s">
        <v>1034</v>
      </c>
      <c r="D401" s="149" t="s">
        <v>270</v>
      </c>
      <c r="E401" s="150" t="s">
        <v>1035</v>
      </c>
      <c r="F401" s="151" t="s">
        <v>1036</v>
      </c>
      <c r="G401" s="152" t="s">
        <v>744</v>
      </c>
      <c r="H401" s="153">
        <v>1</v>
      </c>
      <c r="I401" s="154"/>
      <c r="J401" s="154"/>
      <c r="K401" s="155"/>
      <c r="L401" s="156"/>
      <c r="M401" s="157" t="s">
        <v>1</v>
      </c>
      <c r="N401" s="158" t="s">
        <v>35</v>
      </c>
      <c r="O401" s="145">
        <v>0</v>
      </c>
      <c r="P401" s="145">
        <f t="shared" si="126"/>
        <v>0</v>
      </c>
      <c r="Q401" s="145">
        <v>0</v>
      </c>
      <c r="R401" s="145">
        <f t="shared" si="127"/>
        <v>0</v>
      </c>
      <c r="S401" s="145">
        <v>0</v>
      </c>
      <c r="T401" s="146">
        <f t="shared" si="128"/>
        <v>0</v>
      </c>
      <c r="AR401" s="147" t="s">
        <v>1004</v>
      </c>
      <c r="AT401" s="147" t="s">
        <v>270</v>
      </c>
      <c r="AU401" s="147" t="s">
        <v>82</v>
      </c>
      <c r="AY401" s="13" t="s">
        <v>195</v>
      </c>
      <c r="BE401" s="148">
        <f t="shared" si="129"/>
        <v>0</v>
      </c>
      <c r="BF401" s="148">
        <f t="shared" si="130"/>
        <v>0</v>
      </c>
      <c r="BG401" s="148">
        <f t="shared" si="131"/>
        <v>0</v>
      </c>
      <c r="BH401" s="148">
        <f t="shared" si="132"/>
        <v>0</v>
      </c>
      <c r="BI401" s="148">
        <f t="shared" si="133"/>
        <v>0</v>
      </c>
      <c r="BJ401" s="13" t="s">
        <v>82</v>
      </c>
      <c r="BK401" s="148">
        <f t="shared" si="134"/>
        <v>0</v>
      </c>
      <c r="BL401" s="13" t="s">
        <v>426</v>
      </c>
      <c r="BM401" s="147" t="s">
        <v>1037</v>
      </c>
    </row>
    <row r="402" spans="2:65" s="1" customFormat="1" ht="16.5" customHeight="1">
      <c r="B402" s="135"/>
      <c r="C402" s="149" t="s">
        <v>690</v>
      </c>
      <c r="D402" s="149" t="s">
        <v>270</v>
      </c>
      <c r="E402" s="150" t="s">
        <v>1038</v>
      </c>
      <c r="F402" s="151" t="s">
        <v>1039</v>
      </c>
      <c r="G402" s="152" t="s">
        <v>744</v>
      </c>
      <c r="H402" s="153">
        <v>1</v>
      </c>
      <c r="I402" s="154"/>
      <c r="J402" s="154"/>
      <c r="K402" s="155"/>
      <c r="L402" s="156"/>
      <c r="M402" s="157" t="s">
        <v>1</v>
      </c>
      <c r="N402" s="158" t="s">
        <v>35</v>
      </c>
      <c r="O402" s="145">
        <v>0</v>
      </c>
      <c r="P402" s="145">
        <f t="shared" si="126"/>
        <v>0</v>
      </c>
      <c r="Q402" s="145">
        <v>0</v>
      </c>
      <c r="R402" s="145">
        <f t="shared" si="127"/>
        <v>0</v>
      </c>
      <c r="S402" s="145">
        <v>0</v>
      </c>
      <c r="T402" s="146">
        <f t="shared" si="128"/>
        <v>0</v>
      </c>
      <c r="AR402" s="147" t="s">
        <v>1004</v>
      </c>
      <c r="AT402" s="147" t="s">
        <v>270</v>
      </c>
      <c r="AU402" s="147" t="s">
        <v>82</v>
      </c>
      <c r="AY402" s="13" t="s">
        <v>195</v>
      </c>
      <c r="BE402" s="148">
        <f t="shared" si="129"/>
        <v>0</v>
      </c>
      <c r="BF402" s="148">
        <f t="shared" si="130"/>
        <v>0</v>
      </c>
      <c r="BG402" s="148">
        <f t="shared" si="131"/>
        <v>0</v>
      </c>
      <c r="BH402" s="148">
        <f t="shared" si="132"/>
        <v>0</v>
      </c>
      <c r="BI402" s="148">
        <f t="shared" si="133"/>
        <v>0</v>
      </c>
      <c r="BJ402" s="13" t="s">
        <v>82</v>
      </c>
      <c r="BK402" s="148">
        <f t="shared" si="134"/>
        <v>0</v>
      </c>
      <c r="BL402" s="13" t="s">
        <v>426</v>
      </c>
      <c r="BM402" s="147" t="s">
        <v>1040</v>
      </c>
    </row>
    <row r="403" spans="2:65" s="1" customFormat="1" ht="37.9" customHeight="1">
      <c r="B403" s="135"/>
      <c r="C403" s="149" t="s">
        <v>1041</v>
      </c>
      <c r="D403" s="149" t="s">
        <v>270</v>
      </c>
      <c r="E403" s="150" t="s">
        <v>1042</v>
      </c>
      <c r="F403" s="151" t="s">
        <v>1043</v>
      </c>
      <c r="G403" s="152" t="s">
        <v>336</v>
      </c>
      <c r="H403" s="153">
        <v>2</v>
      </c>
      <c r="I403" s="154"/>
      <c r="J403" s="154"/>
      <c r="K403" s="155"/>
      <c r="L403" s="156"/>
      <c r="M403" s="157" t="s">
        <v>1</v>
      </c>
      <c r="N403" s="158" t="s">
        <v>35</v>
      </c>
      <c r="O403" s="145">
        <v>0</v>
      </c>
      <c r="P403" s="145">
        <f t="shared" si="126"/>
        <v>0</v>
      </c>
      <c r="Q403" s="145">
        <v>0</v>
      </c>
      <c r="R403" s="145">
        <f t="shared" si="127"/>
        <v>0</v>
      </c>
      <c r="S403" s="145">
        <v>0</v>
      </c>
      <c r="T403" s="146">
        <f t="shared" si="128"/>
        <v>0</v>
      </c>
      <c r="AR403" s="147" t="s">
        <v>1004</v>
      </c>
      <c r="AT403" s="147" t="s">
        <v>270</v>
      </c>
      <c r="AU403" s="147" t="s">
        <v>82</v>
      </c>
      <c r="AY403" s="13" t="s">
        <v>195</v>
      </c>
      <c r="BE403" s="148">
        <f t="shared" si="129"/>
        <v>0</v>
      </c>
      <c r="BF403" s="148">
        <f t="shared" si="130"/>
        <v>0</v>
      </c>
      <c r="BG403" s="148">
        <f t="shared" si="131"/>
        <v>0</v>
      </c>
      <c r="BH403" s="148">
        <f t="shared" si="132"/>
        <v>0</v>
      </c>
      <c r="BI403" s="148">
        <f t="shared" si="133"/>
        <v>0</v>
      </c>
      <c r="BJ403" s="13" t="s">
        <v>82</v>
      </c>
      <c r="BK403" s="148">
        <f t="shared" si="134"/>
        <v>0</v>
      </c>
      <c r="BL403" s="13" t="s">
        <v>426</v>
      </c>
      <c r="BM403" s="147" t="s">
        <v>1044</v>
      </c>
    </row>
    <row r="404" spans="2:65" s="1" customFormat="1" ht="16.5" customHeight="1">
      <c r="B404" s="135"/>
      <c r="C404" s="149" t="s">
        <v>693</v>
      </c>
      <c r="D404" s="149" t="s">
        <v>270</v>
      </c>
      <c r="E404" s="150" t="s">
        <v>1045</v>
      </c>
      <c r="F404" s="151" t="s">
        <v>1046</v>
      </c>
      <c r="G404" s="152" t="s">
        <v>744</v>
      </c>
      <c r="H404" s="153">
        <v>1</v>
      </c>
      <c r="I404" s="154"/>
      <c r="J404" s="154"/>
      <c r="K404" s="155"/>
      <c r="L404" s="156"/>
      <c r="M404" s="157" t="s">
        <v>1</v>
      </c>
      <c r="N404" s="158" t="s">
        <v>35</v>
      </c>
      <c r="O404" s="145">
        <v>0</v>
      </c>
      <c r="P404" s="145">
        <f t="shared" si="126"/>
        <v>0</v>
      </c>
      <c r="Q404" s="145">
        <v>0</v>
      </c>
      <c r="R404" s="145">
        <f t="shared" si="127"/>
        <v>0</v>
      </c>
      <c r="S404" s="145">
        <v>0</v>
      </c>
      <c r="T404" s="146">
        <f t="shared" si="128"/>
        <v>0</v>
      </c>
      <c r="AR404" s="147" t="s">
        <v>1004</v>
      </c>
      <c r="AT404" s="147" t="s">
        <v>270</v>
      </c>
      <c r="AU404" s="147" t="s">
        <v>82</v>
      </c>
      <c r="AY404" s="13" t="s">
        <v>195</v>
      </c>
      <c r="BE404" s="148">
        <f t="shared" si="129"/>
        <v>0</v>
      </c>
      <c r="BF404" s="148">
        <f t="shared" si="130"/>
        <v>0</v>
      </c>
      <c r="BG404" s="148">
        <f t="shared" si="131"/>
        <v>0</v>
      </c>
      <c r="BH404" s="148">
        <f t="shared" si="132"/>
        <v>0</v>
      </c>
      <c r="BI404" s="148">
        <f t="shared" si="133"/>
        <v>0</v>
      </c>
      <c r="BJ404" s="13" t="s">
        <v>82</v>
      </c>
      <c r="BK404" s="148">
        <f t="shared" si="134"/>
        <v>0</v>
      </c>
      <c r="BL404" s="13" t="s">
        <v>426</v>
      </c>
      <c r="BM404" s="147" t="s">
        <v>1047</v>
      </c>
    </row>
    <row r="405" spans="2:65" s="1" customFormat="1" ht="16.5" customHeight="1">
      <c r="B405" s="135"/>
      <c r="C405" s="149" t="s">
        <v>1048</v>
      </c>
      <c r="D405" s="149" t="s">
        <v>270</v>
      </c>
      <c r="E405" s="150" t="s">
        <v>1049</v>
      </c>
      <c r="F405" s="151" t="s">
        <v>1050</v>
      </c>
      <c r="G405" s="152" t="s">
        <v>744</v>
      </c>
      <c r="H405" s="153">
        <v>1</v>
      </c>
      <c r="I405" s="154"/>
      <c r="J405" s="154"/>
      <c r="K405" s="155"/>
      <c r="L405" s="156"/>
      <c r="M405" s="157" t="s">
        <v>1</v>
      </c>
      <c r="N405" s="158" t="s">
        <v>35</v>
      </c>
      <c r="O405" s="145">
        <v>0</v>
      </c>
      <c r="P405" s="145">
        <f t="shared" si="126"/>
        <v>0</v>
      </c>
      <c r="Q405" s="145">
        <v>0</v>
      </c>
      <c r="R405" s="145">
        <f t="shared" si="127"/>
        <v>0</v>
      </c>
      <c r="S405" s="145">
        <v>0</v>
      </c>
      <c r="T405" s="146">
        <f t="shared" si="128"/>
        <v>0</v>
      </c>
      <c r="AR405" s="147" t="s">
        <v>1004</v>
      </c>
      <c r="AT405" s="147" t="s">
        <v>270</v>
      </c>
      <c r="AU405" s="147" t="s">
        <v>82</v>
      </c>
      <c r="AY405" s="13" t="s">
        <v>195</v>
      </c>
      <c r="BE405" s="148">
        <f t="shared" si="129"/>
        <v>0</v>
      </c>
      <c r="BF405" s="148">
        <f t="shared" si="130"/>
        <v>0</v>
      </c>
      <c r="BG405" s="148">
        <f t="shared" si="131"/>
        <v>0</v>
      </c>
      <c r="BH405" s="148">
        <f t="shared" si="132"/>
        <v>0</v>
      </c>
      <c r="BI405" s="148">
        <f t="shared" si="133"/>
        <v>0</v>
      </c>
      <c r="BJ405" s="13" t="s">
        <v>82</v>
      </c>
      <c r="BK405" s="148">
        <f t="shared" si="134"/>
        <v>0</v>
      </c>
      <c r="BL405" s="13" t="s">
        <v>426</v>
      </c>
      <c r="BM405" s="147" t="s">
        <v>1051</v>
      </c>
    </row>
    <row r="406" spans="2:65" s="1" customFormat="1" ht="24.2" customHeight="1">
      <c r="B406" s="135"/>
      <c r="C406" s="149" t="s">
        <v>697</v>
      </c>
      <c r="D406" s="149" t="s">
        <v>270</v>
      </c>
      <c r="E406" s="150" t="s">
        <v>1052</v>
      </c>
      <c r="F406" s="151" t="s">
        <v>1053</v>
      </c>
      <c r="G406" s="152" t="s">
        <v>229</v>
      </c>
      <c r="H406" s="153">
        <v>760</v>
      </c>
      <c r="I406" s="154"/>
      <c r="J406" s="154"/>
      <c r="K406" s="155"/>
      <c r="L406" s="156"/>
      <c r="M406" s="157" t="s">
        <v>1</v>
      </c>
      <c r="N406" s="158" t="s">
        <v>35</v>
      </c>
      <c r="O406" s="145">
        <v>0</v>
      </c>
      <c r="P406" s="145">
        <f t="shared" si="126"/>
        <v>0</v>
      </c>
      <c r="Q406" s="145">
        <v>0</v>
      </c>
      <c r="R406" s="145">
        <f t="shared" si="127"/>
        <v>0</v>
      </c>
      <c r="S406" s="145">
        <v>0</v>
      </c>
      <c r="T406" s="146">
        <f t="shared" si="128"/>
        <v>0</v>
      </c>
      <c r="AR406" s="147" t="s">
        <v>1004</v>
      </c>
      <c r="AT406" s="147" t="s">
        <v>270</v>
      </c>
      <c r="AU406" s="147" t="s">
        <v>82</v>
      </c>
      <c r="AY406" s="13" t="s">
        <v>195</v>
      </c>
      <c r="BE406" s="148">
        <f t="shared" si="129"/>
        <v>0</v>
      </c>
      <c r="BF406" s="148">
        <f t="shared" si="130"/>
        <v>0</v>
      </c>
      <c r="BG406" s="148">
        <f t="shared" si="131"/>
        <v>0</v>
      </c>
      <c r="BH406" s="148">
        <f t="shared" si="132"/>
        <v>0</v>
      </c>
      <c r="BI406" s="148">
        <f t="shared" si="133"/>
        <v>0</v>
      </c>
      <c r="BJ406" s="13" t="s">
        <v>82</v>
      </c>
      <c r="BK406" s="148">
        <f t="shared" si="134"/>
        <v>0</v>
      </c>
      <c r="BL406" s="13" t="s">
        <v>426</v>
      </c>
      <c r="BM406" s="147" t="s">
        <v>1054</v>
      </c>
    </row>
    <row r="407" spans="2:65" s="1" customFormat="1" ht="24.2" customHeight="1">
      <c r="B407" s="135"/>
      <c r="C407" s="149" t="s">
        <v>1055</v>
      </c>
      <c r="D407" s="149" t="s">
        <v>270</v>
      </c>
      <c r="E407" s="150" t="s">
        <v>1056</v>
      </c>
      <c r="F407" s="151" t="s">
        <v>1057</v>
      </c>
      <c r="G407" s="152" t="s">
        <v>229</v>
      </c>
      <c r="H407" s="153">
        <v>2050</v>
      </c>
      <c r="I407" s="154"/>
      <c r="J407" s="154"/>
      <c r="K407" s="155"/>
      <c r="L407" s="156"/>
      <c r="M407" s="157" t="s">
        <v>1</v>
      </c>
      <c r="N407" s="158" t="s">
        <v>35</v>
      </c>
      <c r="O407" s="145">
        <v>0</v>
      </c>
      <c r="P407" s="145">
        <f t="shared" si="126"/>
        <v>0</v>
      </c>
      <c r="Q407" s="145">
        <v>0</v>
      </c>
      <c r="R407" s="145">
        <f t="shared" si="127"/>
        <v>0</v>
      </c>
      <c r="S407" s="145">
        <v>0</v>
      </c>
      <c r="T407" s="146">
        <f t="shared" si="128"/>
        <v>0</v>
      </c>
      <c r="AR407" s="147" t="s">
        <v>1004</v>
      </c>
      <c r="AT407" s="147" t="s">
        <v>270</v>
      </c>
      <c r="AU407" s="147" t="s">
        <v>82</v>
      </c>
      <c r="AY407" s="13" t="s">
        <v>195</v>
      </c>
      <c r="BE407" s="148">
        <f t="shared" si="129"/>
        <v>0</v>
      </c>
      <c r="BF407" s="148">
        <f t="shared" si="130"/>
        <v>0</v>
      </c>
      <c r="BG407" s="148">
        <f t="shared" si="131"/>
        <v>0</v>
      </c>
      <c r="BH407" s="148">
        <f t="shared" si="132"/>
        <v>0</v>
      </c>
      <c r="BI407" s="148">
        <f t="shared" si="133"/>
        <v>0</v>
      </c>
      <c r="BJ407" s="13" t="s">
        <v>82</v>
      </c>
      <c r="BK407" s="148">
        <f t="shared" si="134"/>
        <v>0</v>
      </c>
      <c r="BL407" s="13" t="s">
        <v>426</v>
      </c>
      <c r="BM407" s="147" t="s">
        <v>1058</v>
      </c>
    </row>
    <row r="408" spans="2:65" s="1" customFormat="1" ht="24.2" customHeight="1">
      <c r="B408" s="135"/>
      <c r="C408" s="149" t="s">
        <v>700</v>
      </c>
      <c r="D408" s="149" t="s">
        <v>270</v>
      </c>
      <c r="E408" s="150" t="s">
        <v>1059</v>
      </c>
      <c r="F408" s="151" t="s">
        <v>1060</v>
      </c>
      <c r="G408" s="152" t="s">
        <v>744</v>
      </c>
      <c r="H408" s="153">
        <v>1</v>
      </c>
      <c r="I408" s="154"/>
      <c r="J408" s="154"/>
      <c r="K408" s="155"/>
      <c r="L408" s="156"/>
      <c r="M408" s="157" t="s">
        <v>1</v>
      </c>
      <c r="N408" s="158" t="s">
        <v>35</v>
      </c>
      <c r="O408" s="145">
        <v>0</v>
      </c>
      <c r="P408" s="145">
        <f t="shared" si="126"/>
        <v>0</v>
      </c>
      <c r="Q408" s="145">
        <v>0</v>
      </c>
      <c r="R408" s="145">
        <f t="shared" si="127"/>
        <v>0</v>
      </c>
      <c r="S408" s="145">
        <v>0</v>
      </c>
      <c r="T408" s="146">
        <f t="shared" si="128"/>
        <v>0</v>
      </c>
      <c r="AR408" s="147" t="s">
        <v>1004</v>
      </c>
      <c r="AT408" s="147" t="s">
        <v>270</v>
      </c>
      <c r="AU408" s="147" t="s">
        <v>82</v>
      </c>
      <c r="AY408" s="13" t="s">
        <v>195</v>
      </c>
      <c r="BE408" s="148">
        <f t="shared" si="129"/>
        <v>0</v>
      </c>
      <c r="BF408" s="148">
        <f t="shared" si="130"/>
        <v>0</v>
      </c>
      <c r="BG408" s="148">
        <f t="shared" si="131"/>
        <v>0</v>
      </c>
      <c r="BH408" s="148">
        <f t="shared" si="132"/>
        <v>0</v>
      </c>
      <c r="BI408" s="148">
        <f t="shared" si="133"/>
        <v>0</v>
      </c>
      <c r="BJ408" s="13" t="s">
        <v>82</v>
      </c>
      <c r="BK408" s="148">
        <f t="shared" si="134"/>
        <v>0</v>
      </c>
      <c r="BL408" s="13" t="s">
        <v>426</v>
      </c>
      <c r="BM408" s="147" t="s">
        <v>1061</v>
      </c>
    </row>
    <row r="409" spans="2:65" s="1" customFormat="1" ht="16.5" customHeight="1">
      <c r="B409" s="135"/>
      <c r="C409" s="149" t="s">
        <v>1062</v>
      </c>
      <c r="D409" s="149" t="s">
        <v>270</v>
      </c>
      <c r="E409" s="150" t="s">
        <v>1063</v>
      </c>
      <c r="F409" s="151" t="s">
        <v>1064</v>
      </c>
      <c r="G409" s="152" t="s">
        <v>744</v>
      </c>
      <c r="H409" s="153">
        <v>1</v>
      </c>
      <c r="I409" s="154"/>
      <c r="J409" s="154"/>
      <c r="K409" s="155"/>
      <c r="L409" s="156"/>
      <c r="M409" s="159" t="s">
        <v>1</v>
      </c>
      <c r="N409" s="160" t="s">
        <v>35</v>
      </c>
      <c r="O409" s="161">
        <v>0</v>
      </c>
      <c r="P409" s="161">
        <f t="shared" si="126"/>
        <v>0</v>
      </c>
      <c r="Q409" s="161">
        <v>0</v>
      </c>
      <c r="R409" s="161">
        <f t="shared" si="127"/>
        <v>0</v>
      </c>
      <c r="S409" s="161">
        <v>0</v>
      </c>
      <c r="T409" s="162">
        <f t="shared" si="128"/>
        <v>0</v>
      </c>
      <c r="AR409" s="147" t="s">
        <v>1004</v>
      </c>
      <c r="AT409" s="147" t="s">
        <v>270</v>
      </c>
      <c r="AU409" s="147" t="s">
        <v>82</v>
      </c>
      <c r="AY409" s="13" t="s">
        <v>195</v>
      </c>
      <c r="BE409" s="148">
        <f t="shared" si="129"/>
        <v>0</v>
      </c>
      <c r="BF409" s="148">
        <f t="shared" si="130"/>
        <v>0</v>
      </c>
      <c r="BG409" s="148">
        <f t="shared" si="131"/>
        <v>0</v>
      </c>
      <c r="BH409" s="148">
        <f t="shared" si="132"/>
        <v>0</v>
      </c>
      <c r="BI409" s="148">
        <f t="shared" si="133"/>
        <v>0</v>
      </c>
      <c r="BJ409" s="13" t="s">
        <v>82</v>
      </c>
      <c r="BK409" s="148">
        <f t="shared" si="134"/>
        <v>0</v>
      </c>
      <c r="BL409" s="13" t="s">
        <v>426</v>
      </c>
      <c r="BM409" s="147" t="s">
        <v>1065</v>
      </c>
    </row>
    <row r="410" spans="2:65" s="1" customFormat="1" ht="6.95" customHeight="1">
      <c r="B410" s="40"/>
      <c r="C410" s="41"/>
      <c r="D410" s="41"/>
      <c r="E410" s="41"/>
      <c r="F410" s="41"/>
      <c r="G410" s="41"/>
      <c r="H410" s="41"/>
      <c r="I410" s="41"/>
      <c r="J410" s="41"/>
      <c r="K410" s="41"/>
      <c r="L410" s="25"/>
    </row>
  </sheetData>
  <autoFilter ref="C148:K409" xr:uid="{00000000-0009-0000-0000-000001000000}"/>
  <mergeCells count="11">
    <mergeCell ref="E141:H141"/>
    <mergeCell ref="E7:H7"/>
    <mergeCell ref="E9:H9"/>
    <mergeCell ref="E11:H11"/>
    <mergeCell ref="E29:H29"/>
    <mergeCell ref="E85:H85"/>
    <mergeCell ref="L2:V2"/>
    <mergeCell ref="E87:H87"/>
    <mergeCell ref="E89:H89"/>
    <mergeCell ref="E137:H137"/>
    <mergeCell ref="E139:H13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03"/>
  <sheetViews>
    <sheetView showGridLines="0" topLeftCell="A176" workbookViewId="0">
      <selection activeCell="W136" sqref="W13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89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.75">
      <c r="B8" s="16"/>
      <c r="D8" s="22" t="s">
        <v>143</v>
      </c>
      <c r="L8" s="16"/>
    </row>
    <row r="9" spans="2:46" ht="16.5" customHeight="1">
      <c r="B9" s="16"/>
      <c r="E9" s="207" t="s">
        <v>144</v>
      </c>
      <c r="F9" s="187"/>
      <c r="G9" s="187"/>
      <c r="H9" s="187"/>
      <c r="L9" s="16"/>
    </row>
    <row r="10" spans="2:46" ht="12" customHeight="1">
      <c r="B10" s="16"/>
      <c r="D10" s="22" t="s">
        <v>145</v>
      </c>
      <c r="L10" s="16"/>
    </row>
    <row r="11" spans="2:46" s="1" customFormat="1" ht="16.5" customHeight="1">
      <c r="B11" s="25"/>
      <c r="E11" s="191" t="s">
        <v>1066</v>
      </c>
      <c r="F11" s="208"/>
      <c r="G11" s="208"/>
      <c r="H11" s="208"/>
      <c r="L11" s="25"/>
    </row>
    <row r="12" spans="2:46" s="1" customFormat="1" ht="12" customHeight="1">
      <c r="B12" s="25"/>
      <c r="D12" s="22" t="s">
        <v>1067</v>
      </c>
      <c r="L12" s="25"/>
    </row>
    <row r="13" spans="2:46" s="1" customFormat="1" ht="16.5" customHeight="1">
      <c r="B13" s="25"/>
      <c r="E13" s="194" t="s">
        <v>1068</v>
      </c>
      <c r="F13" s="208"/>
      <c r="G13" s="208"/>
      <c r="H13" s="208"/>
      <c r="L13" s="25"/>
    </row>
    <row r="14" spans="2:46" s="1" customFormat="1">
      <c r="B14" s="25"/>
      <c r="L14" s="25"/>
    </row>
    <row r="15" spans="2:46" s="1" customFormat="1" ht="12" customHeight="1">
      <c r="B15" s="25"/>
      <c r="D15" s="22" t="s">
        <v>15</v>
      </c>
      <c r="F15" s="20" t="s">
        <v>1</v>
      </c>
      <c r="I15" s="22" t="s">
        <v>16</v>
      </c>
      <c r="J15" s="20" t="s">
        <v>1</v>
      </c>
      <c r="L15" s="25"/>
    </row>
    <row r="16" spans="2:46" s="1" customFormat="1" ht="12" customHeight="1">
      <c r="B16" s="25"/>
      <c r="D16" s="22" t="s">
        <v>17</v>
      </c>
      <c r="F16" s="20" t="s">
        <v>2857</v>
      </c>
      <c r="I16" s="22" t="s">
        <v>18</v>
      </c>
      <c r="J16" s="48" t="str">
        <f>'Rekapitulácia stavby'!AN8</f>
        <v>8. 7. 2025</v>
      </c>
      <c r="L16" s="25"/>
    </row>
    <row r="17" spans="2:12" s="1" customFormat="1" ht="10.9" customHeight="1">
      <c r="B17" s="25"/>
      <c r="L17" s="25"/>
    </row>
    <row r="18" spans="2:12" s="1" customFormat="1" ht="12" customHeight="1">
      <c r="B18" s="25"/>
      <c r="D18" s="22" t="s">
        <v>20</v>
      </c>
      <c r="I18" s="22" t="s">
        <v>21</v>
      </c>
      <c r="J18" s="20" t="s">
        <v>1</v>
      </c>
      <c r="L18" s="25"/>
    </row>
    <row r="19" spans="2:12" s="1" customFormat="1" ht="18" customHeight="1">
      <c r="B19" s="25"/>
      <c r="E19" s="20" t="s">
        <v>2858</v>
      </c>
      <c r="I19" s="22" t="s">
        <v>22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23</v>
      </c>
      <c r="I21" s="22" t="s">
        <v>21</v>
      </c>
      <c r="J21" s="20"/>
      <c r="L21" s="25"/>
    </row>
    <row r="22" spans="2:12" s="1" customFormat="1" ht="18" customHeight="1">
      <c r="B22" s="25"/>
      <c r="E22" s="20"/>
      <c r="I22" s="22" t="s">
        <v>22</v>
      </c>
      <c r="J22" s="20"/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24</v>
      </c>
      <c r="I24" s="22" t="s">
        <v>21</v>
      </c>
      <c r="J24" s="20" t="s">
        <v>1</v>
      </c>
      <c r="L24" s="25"/>
    </row>
    <row r="25" spans="2:12" s="1" customFormat="1" ht="18" customHeight="1">
      <c r="B25" s="25"/>
      <c r="E25" s="20" t="s">
        <v>25</v>
      </c>
      <c r="I25" s="22" t="s">
        <v>22</v>
      </c>
      <c r="J25" s="20" t="s">
        <v>1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D27" s="22" t="s">
        <v>27</v>
      </c>
      <c r="I27" s="22" t="s">
        <v>21</v>
      </c>
      <c r="J27" s="20" t="s">
        <v>1</v>
      </c>
      <c r="L27" s="25"/>
    </row>
    <row r="28" spans="2:12" s="1" customFormat="1" ht="18" customHeight="1">
      <c r="B28" s="25"/>
      <c r="E28" s="20"/>
      <c r="I28" s="22" t="s">
        <v>22</v>
      </c>
      <c r="J28" s="20" t="s">
        <v>1</v>
      </c>
      <c r="L28" s="25"/>
    </row>
    <row r="29" spans="2:12" s="1" customFormat="1" ht="6.95" customHeight="1">
      <c r="B29" s="25"/>
      <c r="L29" s="25"/>
    </row>
    <row r="30" spans="2:12" s="1" customFormat="1" ht="12" customHeight="1">
      <c r="B30" s="25"/>
      <c r="D30" s="22" t="s">
        <v>28</v>
      </c>
      <c r="L30" s="25"/>
    </row>
    <row r="31" spans="2:12" s="7" customFormat="1" ht="16.5" customHeight="1">
      <c r="B31" s="90"/>
      <c r="E31" s="199" t="s">
        <v>1</v>
      </c>
      <c r="F31" s="199"/>
      <c r="G31" s="199"/>
      <c r="H31" s="199"/>
      <c r="L31" s="90"/>
    </row>
    <row r="32" spans="2:12" s="1" customFormat="1" ht="6.95" customHeight="1">
      <c r="B32" s="25"/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25.35" customHeight="1">
      <c r="B34" s="25"/>
      <c r="D34" s="91" t="s">
        <v>29</v>
      </c>
      <c r="J34" s="62">
        <f>ROUND(J127, 2)</f>
        <v>0</v>
      </c>
      <c r="L34" s="25"/>
    </row>
    <row r="35" spans="2:12" s="1" customFormat="1" ht="6.95" customHeight="1">
      <c r="B35" s="25"/>
      <c r="D35" s="49"/>
      <c r="E35" s="49"/>
      <c r="F35" s="49"/>
      <c r="G35" s="49"/>
      <c r="H35" s="49"/>
      <c r="I35" s="49"/>
      <c r="J35" s="49"/>
      <c r="K35" s="49"/>
      <c r="L35" s="25"/>
    </row>
    <row r="36" spans="2:12" s="1" customFormat="1" ht="14.45" customHeight="1">
      <c r="B36" s="25"/>
      <c r="F36" s="28" t="s">
        <v>31</v>
      </c>
      <c r="I36" s="28" t="s">
        <v>30</v>
      </c>
      <c r="J36" s="28" t="s">
        <v>32</v>
      </c>
      <c r="L36" s="25"/>
    </row>
    <row r="37" spans="2:12" s="1" customFormat="1" ht="14.45" customHeight="1">
      <c r="B37" s="25"/>
      <c r="D37" s="51" t="s">
        <v>33</v>
      </c>
      <c r="E37" s="30" t="s">
        <v>34</v>
      </c>
      <c r="F37" s="92">
        <f>ROUND((SUM(BE127:BE202)),  2)</f>
        <v>0</v>
      </c>
      <c r="G37" s="93"/>
      <c r="H37" s="93"/>
      <c r="I37" s="94">
        <v>0.23</v>
      </c>
      <c r="J37" s="92">
        <f>ROUND(((SUM(BE127:BE202))*I37),  2)</f>
        <v>0</v>
      </c>
      <c r="L37" s="25"/>
    </row>
    <row r="38" spans="2:12" s="1" customFormat="1" ht="14.45" customHeight="1">
      <c r="B38" s="25"/>
      <c r="E38" s="30" t="s">
        <v>35</v>
      </c>
      <c r="F38" s="82">
        <f>ROUND((SUM(BF127:BF202)),  2)</f>
        <v>0</v>
      </c>
      <c r="I38" s="95">
        <v>0.23</v>
      </c>
      <c r="J38" s="82">
        <f>ROUND(((SUM(BF127:BF202))*I38),  2)</f>
        <v>0</v>
      </c>
      <c r="L38" s="25"/>
    </row>
    <row r="39" spans="2:12" s="1" customFormat="1" ht="14.45" hidden="1" customHeight="1">
      <c r="B39" s="25"/>
      <c r="E39" s="22" t="s">
        <v>36</v>
      </c>
      <c r="F39" s="82">
        <f>ROUND((SUM(BG127:BG202)),  2)</f>
        <v>0</v>
      </c>
      <c r="I39" s="95">
        <v>0.23</v>
      </c>
      <c r="J39" s="82">
        <f>0</f>
        <v>0</v>
      </c>
      <c r="L39" s="25"/>
    </row>
    <row r="40" spans="2:12" s="1" customFormat="1" ht="14.45" hidden="1" customHeight="1">
      <c r="B40" s="25"/>
      <c r="E40" s="22" t="s">
        <v>37</v>
      </c>
      <c r="F40" s="82">
        <f>ROUND((SUM(BH127:BH202)),  2)</f>
        <v>0</v>
      </c>
      <c r="I40" s="95">
        <v>0.23</v>
      </c>
      <c r="J40" s="82">
        <f>0</f>
        <v>0</v>
      </c>
      <c r="L40" s="25"/>
    </row>
    <row r="41" spans="2:12" s="1" customFormat="1" ht="14.45" hidden="1" customHeight="1">
      <c r="B41" s="25"/>
      <c r="E41" s="30" t="s">
        <v>38</v>
      </c>
      <c r="F41" s="92">
        <f>ROUND((SUM(BI127:BI202)),  2)</f>
        <v>0</v>
      </c>
      <c r="G41" s="93"/>
      <c r="H41" s="93"/>
      <c r="I41" s="94">
        <v>0</v>
      </c>
      <c r="J41" s="92">
        <f>0</f>
        <v>0</v>
      </c>
      <c r="L41" s="25"/>
    </row>
    <row r="42" spans="2:12" s="1" customFormat="1" ht="6.95" customHeight="1">
      <c r="B42" s="25"/>
      <c r="L42" s="25"/>
    </row>
    <row r="43" spans="2:12" s="1" customFormat="1" ht="25.35" customHeight="1">
      <c r="B43" s="25"/>
      <c r="C43" s="96"/>
      <c r="D43" s="97" t="s">
        <v>39</v>
      </c>
      <c r="E43" s="53"/>
      <c r="F43" s="53"/>
      <c r="G43" s="98" t="s">
        <v>40</v>
      </c>
      <c r="H43" s="99" t="s">
        <v>41</v>
      </c>
      <c r="I43" s="53"/>
      <c r="J43" s="100">
        <f>SUM(J34:J41)</f>
        <v>0</v>
      </c>
      <c r="K43" s="101"/>
      <c r="L43" s="25"/>
    </row>
    <row r="44" spans="2:12" s="1" customFormat="1" ht="14.45" customHeight="1">
      <c r="B44" s="25"/>
      <c r="L44" s="25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ht="16.5" customHeight="1">
      <c r="B87" s="16"/>
      <c r="E87" s="207" t="s">
        <v>144</v>
      </c>
      <c r="F87" s="187"/>
      <c r="G87" s="187"/>
      <c r="H87" s="187"/>
      <c r="L87" s="16"/>
    </row>
    <row r="88" spans="2:12" ht="12" customHeight="1">
      <c r="B88" s="16"/>
      <c r="C88" s="22" t="s">
        <v>145</v>
      </c>
      <c r="L88" s="16"/>
    </row>
    <row r="89" spans="2:12" s="1" customFormat="1" ht="16.5" customHeight="1">
      <c r="B89" s="25"/>
      <c r="E89" s="191" t="s">
        <v>1066</v>
      </c>
      <c r="F89" s="208"/>
      <c r="G89" s="208"/>
      <c r="H89" s="208"/>
      <c r="L89" s="25"/>
    </row>
    <row r="90" spans="2:12" s="1" customFormat="1" ht="12" customHeight="1">
      <c r="B90" s="25"/>
      <c r="C90" s="22" t="s">
        <v>1067</v>
      </c>
      <c r="L90" s="25"/>
    </row>
    <row r="91" spans="2:12" s="1" customFormat="1" ht="16.5" customHeight="1">
      <c r="B91" s="25"/>
      <c r="E91" s="194" t="str">
        <f>E13</f>
        <v>EL1 - Elektroinštalácia</v>
      </c>
      <c r="F91" s="208"/>
      <c r="G91" s="208"/>
      <c r="H91" s="208"/>
      <c r="L91" s="25"/>
    </row>
    <row r="92" spans="2:12" s="1" customFormat="1" ht="6.95" customHeight="1">
      <c r="B92" s="25"/>
      <c r="L92" s="25"/>
    </row>
    <row r="93" spans="2:12" s="1" customFormat="1" ht="12" customHeight="1">
      <c r="B93" s="25"/>
      <c r="C93" s="22" t="s">
        <v>17</v>
      </c>
      <c r="F93" s="20" t="str">
        <f>F16</f>
        <v>Nitra</v>
      </c>
      <c r="I93" s="22" t="s">
        <v>18</v>
      </c>
      <c r="J93" s="48" t="str">
        <f>IF(J16="","",J16)</f>
        <v>8. 7. 2025</v>
      </c>
      <c r="L93" s="25"/>
    </row>
    <row r="94" spans="2:12" s="1" customFormat="1" ht="6.95" customHeight="1">
      <c r="B94" s="25"/>
      <c r="L94" s="25"/>
    </row>
    <row r="95" spans="2:12" s="1" customFormat="1" ht="15.2" customHeight="1">
      <c r="B95" s="25"/>
      <c r="C95" s="22" t="s">
        <v>20</v>
      </c>
      <c r="F95" s="20" t="str">
        <f>E19</f>
        <v>Športová hala OLYMPIA s.r.o. Nitra</v>
      </c>
      <c r="I95" s="22" t="s">
        <v>24</v>
      </c>
      <c r="J95" s="23" t="str">
        <f>E25</f>
        <v>Ing. Stanislav Karas</v>
      </c>
      <c r="L95" s="25"/>
    </row>
    <row r="96" spans="2:12" s="1" customFormat="1" ht="15.2" customHeight="1">
      <c r="B96" s="25"/>
      <c r="C96" s="22" t="s">
        <v>23</v>
      </c>
      <c r="F96" s="20" t="str">
        <f>IF(E22="","",E22)</f>
        <v/>
      </c>
      <c r="I96" s="22" t="s">
        <v>27</v>
      </c>
      <c r="J96" s="23">
        <f>E28</f>
        <v>0</v>
      </c>
      <c r="L96" s="25"/>
    </row>
    <row r="97" spans="2:47" s="1" customFormat="1" ht="10.35" customHeight="1">
      <c r="B97" s="25"/>
      <c r="L97" s="25"/>
    </row>
    <row r="98" spans="2:47" s="1" customFormat="1" ht="29.25" customHeight="1">
      <c r="B98" s="25"/>
      <c r="C98" s="104" t="s">
        <v>148</v>
      </c>
      <c r="D98" s="96"/>
      <c r="E98" s="96"/>
      <c r="F98" s="96"/>
      <c r="G98" s="96"/>
      <c r="H98" s="96"/>
      <c r="I98" s="96"/>
      <c r="J98" s="105" t="s">
        <v>149</v>
      </c>
      <c r="K98" s="96"/>
      <c r="L98" s="25"/>
    </row>
    <row r="99" spans="2:47" s="1" customFormat="1" ht="10.35" customHeight="1">
      <c r="B99" s="25"/>
      <c r="L99" s="25"/>
    </row>
    <row r="100" spans="2:47" s="1" customFormat="1" ht="22.9" customHeight="1">
      <c r="B100" s="25"/>
      <c r="C100" s="106" t="s">
        <v>150</v>
      </c>
      <c r="J100" s="62">
        <f>J127</f>
        <v>0</v>
      </c>
      <c r="L100" s="25"/>
      <c r="AU100" s="13" t="s">
        <v>151</v>
      </c>
    </row>
    <row r="101" spans="2:47" s="8" customFormat="1" ht="24.95" customHeight="1">
      <c r="B101" s="107"/>
      <c r="D101" s="108" t="s">
        <v>179</v>
      </c>
      <c r="E101" s="109"/>
      <c r="F101" s="109"/>
      <c r="G101" s="109"/>
      <c r="H101" s="109"/>
      <c r="I101" s="109"/>
      <c r="J101" s="110">
        <f>J128</f>
        <v>0</v>
      </c>
      <c r="L101" s="107"/>
    </row>
    <row r="102" spans="2:47" s="9" customFormat="1" ht="19.899999999999999" customHeight="1">
      <c r="B102" s="111"/>
      <c r="D102" s="112" t="s">
        <v>1069</v>
      </c>
      <c r="E102" s="113"/>
      <c r="F102" s="113"/>
      <c r="G102" s="113"/>
      <c r="H102" s="113"/>
      <c r="I102" s="113"/>
      <c r="J102" s="114">
        <f>J129</f>
        <v>0</v>
      </c>
      <c r="L102" s="111"/>
    </row>
    <row r="103" spans="2:47" s="9" customFormat="1" ht="19.899999999999999" customHeight="1">
      <c r="B103" s="111"/>
      <c r="D103" s="112" t="s">
        <v>1070</v>
      </c>
      <c r="E103" s="113"/>
      <c r="F103" s="113"/>
      <c r="G103" s="113"/>
      <c r="H103" s="113"/>
      <c r="I103" s="113"/>
      <c r="J103" s="114">
        <f>J200</f>
        <v>0</v>
      </c>
      <c r="L103" s="111"/>
    </row>
    <row r="104" spans="2:47" s="1" customFormat="1" ht="21.75" customHeight="1">
      <c r="B104" s="25"/>
      <c r="L104" s="25"/>
    </row>
    <row r="105" spans="2:47" s="1" customFormat="1" ht="6.95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5"/>
    </row>
    <row r="109" spans="2:47" s="1" customFormat="1" ht="6.95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5"/>
    </row>
    <row r="110" spans="2:47" s="1" customFormat="1" ht="24.95" customHeight="1">
      <c r="B110" s="25"/>
      <c r="C110" s="17" t="s">
        <v>181</v>
      </c>
      <c r="L110" s="25"/>
    </row>
    <row r="111" spans="2:47" s="1" customFormat="1" ht="6.95" customHeight="1">
      <c r="B111" s="25"/>
      <c r="L111" s="25"/>
    </row>
    <row r="112" spans="2:47" s="1" customFormat="1" ht="12" customHeight="1">
      <c r="B112" s="25"/>
      <c r="C112" s="22" t="s">
        <v>13</v>
      </c>
      <c r="L112" s="25"/>
    </row>
    <row r="113" spans="2:63" s="1" customFormat="1" ht="16.5" customHeight="1">
      <c r="B113" s="25"/>
      <c r="E113" s="207" t="str">
        <f>E7</f>
        <v>Športová hala OLYMPIA v Nitre</v>
      </c>
      <c r="F113" s="209"/>
      <c r="G113" s="209"/>
      <c r="H113" s="209"/>
      <c r="L113" s="25"/>
    </row>
    <row r="114" spans="2:63" ht="12" customHeight="1">
      <c r="B114" s="16"/>
      <c r="C114" s="22" t="s">
        <v>143</v>
      </c>
      <c r="L114" s="16"/>
    </row>
    <row r="115" spans="2:63" ht="16.5" customHeight="1">
      <c r="B115" s="16"/>
      <c r="E115" s="207" t="s">
        <v>144</v>
      </c>
      <c r="F115" s="187"/>
      <c r="G115" s="187"/>
      <c r="H115" s="187"/>
      <c r="L115" s="16"/>
    </row>
    <row r="116" spans="2:63" ht="12" customHeight="1">
      <c r="B116" s="16"/>
      <c r="C116" s="22" t="s">
        <v>145</v>
      </c>
      <c r="L116" s="16"/>
    </row>
    <row r="117" spans="2:63" s="1" customFormat="1" ht="16.5" customHeight="1">
      <c r="B117" s="25"/>
      <c r="E117" s="191" t="s">
        <v>1066</v>
      </c>
      <c r="F117" s="208"/>
      <c r="G117" s="208"/>
      <c r="H117" s="208"/>
      <c r="L117" s="25"/>
    </row>
    <row r="118" spans="2:63" s="1" customFormat="1" ht="12" customHeight="1">
      <c r="B118" s="25"/>
      <c r="C118" s="22" t="s">
        <v>1067</v>
      </c>
      <c r="L118" s="25"/>
    </row>
    <row r="119" spans="2:63" s="1" customFormat="1" ht="16.5" customHeight="1">
      <c r="B119" s="25"/>
      <c r="E119" s="194" t="str">
        <f>E13</f>
        <v>EL1 - Elektroinštalácia</v>
      </c>
      <c r="F119" s="208"/>
      <c r="G119" s="208"/>
      <c r="H119" s="208"/>
      <c r="L119" s="25"/>
    </row>
    <row r="120" spans="2:63" s="1" customFormat="1" ht="6.95" customHeight="1">
      <c r="B120" s="25"/>
      <c r="L120" s="25"/>
    </row>
    <row r="121" spans="2:63" s="1" customFormat="1" ht="12" customHeight="1">
      <c r="B121" s="25"/>
      <c r="C121" s="22" t="s">
        <v>17</v>
      </c>
      <c r="F121" s="20" t="str">
        <f>F16</f>
        <v>Nitra</v>
      </c>
      <c r="I121" s="22" t="s">
        <v>18</v>
      </c>
      <c r="J121" s="48" t="str">
        <f>IF(J16="","",J16)</f>
        <v>8. 7. 2025</v>
      </c>
      <c r="L121" s="25"/>
    </row>
    <row r="122" spans="2:63" s="1" customFormat="1" ht="6.95" customHeight="1">
      <c r="B122" s="25"/>
      <c r="L122" s="25"/>
    </row>
    <row r="123" spans="2:63" s="1" customFormat="1" ht="15.2" customHeight="1">
      <c r="B123" s="25"/>
      <c r="C123" s="22" t="s">
        <v>20</v>
      </c>
      <c r="F123" s="20" t="str">
        <f>E19</f>
        <v>Športová hala OLYMPIA s.r.o. Nitra</v>
      </c>
      <c r="I123" s="22" t="s">
        <v>24</v>
      </c>
      <c r="J123" s="23" t="str">
        <f>E25</f>
        <v>Ing. Stanislav Karas</v>
      </c>
      <c r="L123" s="25"/>
    </row>
    <row r="124" spans="2:63" s="1" customFormat="1" ht="15.2" customHeight="1">
      <c r="B124" s="25"/>
      <c r="C124" s="22" t="s">
        <v>23</v>
      </c>
      <c r="F124" s="20" t="str">
        <f>IF(E22="","",E22)</f>
        <v/>
      </c>
      <c r="I124" s="22" t="s">
        <v>27</v>
      </c>
      <c r="J124" s="23">
        <f>E28</f>
        <v>0</v>
      </c>
      <c r="L124" s="25"/>
    </row>
    <row r="125" spans="2:63" s="1" customFormat="1" ht="10.35" customHeight="1">
      <c r="B125" s="25"/>
      <c r="L125" s="25"/>
    </row>
    <row r="126" spans="2:63" s="10" customFormat="1" ht="29.25" customHeight="1">
      <c r="B126" s="115"/>
      <c r="C126" s="116" t="s">
        <v>182</v>
      </c>
      <c r="D126" s="117" t="s">
        <v>54</v>
      </c>
      <c r="E126" s="117" t="s">
        <v>50</v>
      </c>
      <c r="F126" s="117" t="s">
        <v>51</v>
      </c>
      <c r="G126" s="117" t="s">
        <v>183</v>
      </c>
      <c r="H126" s="117" t="s">
        <v>184</v>
      </c>
      <c r="I126" s="117" t="s">
        <v>185</v>
      </c>
      <c r="J126" s="118" t="s">
        <v>149</v>
      </c>
      <c r="K126" s="119" t="s">
        <v>186</v>
      </c>
      <c r="L126" s="115"/>
      <c r="M126" s="55" t="s">
        <v>1</v>
      </c>
      <c r="N126" s="56" t="s">
        <v>33</v>
      </c>
      <c r="O126" s="56" t="s">
        <v>187</v>
      </c>
      <c r="P126" s="56" t="s">
        <v>188</v>
      </c>
      <c r="Q126" s="56" t="s">
        <v>189</v>
      </c>
      <c r="R126" s="56" t="s">
        <v>190</v>
      </c>
      <c r="S126" s="56" t="s">
        <v>191</v>
      </c>
      <c r="T126" s="57" t="s">
        <v>192</v>
      </c>
    </row>
    <row r="127" spans="2:63" s="1" customFormat="1" ht="22.9" customHeight="1">
      <c r="B127" s="25"/>
      <c r="C127" s="60" t="s">
        <v>150</v>
      </c>
      <c r="J127" s="120">
        <f>BK127</f>
        <v>0</v>
      </c>
      <c r="L127" s="25"/>
      <c r="M127" s="58"/>
      <c r="N127" s="49"/>
      <c r="O127" s="49"/>
      <c r="P127" s="121">
        <f>P128</f>
        <v>0</v>
      </c>
      <c r="Q127" s="49"/>
      <c r="R127" s="121">
        <f>R128</f>
        <v>9.5000000000000043E-2</v>
      </c>
      <c r="S127" s="49"/>
      <c r="T127" s="122">
        <f>T128</f>
        <v>0</v>
      </c>
      <c r="AT127" s="13" t="s">
        <v>68</v>
      </c>
      <c r="AU127" s="13" t="s">
        <v>151</v>
      </c>
      <c r="BK127" s="123">
        <f>BK128</f>
        <v>0</v>
      </c>
    </row>
    <row r="128" spans="2:63" s="11" customFormat="1" ht="25.9" customHeight="1">
      <c r="B128" s="124"/>
      <c r="D128" s="125" t="s">
        <v>68</v>
      </c>
      <c r="E128" s="126" t="s">
        <v>270</v>
      </c>
      <c r="F128" s="126" t="s">
        <v>995</v>
      </c>
      <c r="J128" s="127">
        <f>BK128</f>
        <v>0</v>
      </c>
      <c r="L128" s="124"/>
      <c r="M128" s="128"/>
      <c r="P128" s="129">
        <f>P129+P200</f>
        <v>0</v>
      </c>
      <c r="R128" s="129">
        <f>R129+R200</f>
        <v>9.5000000000000043E-2</v>
      </c>
      <c r="T128" s="130">
        <f>T129+T200</f>
        <v>0</v>
      </c>
      <c r="AR128" s="125" t="s">
        <v>88</v>
      </c>
      <c r="AT128" s="131" t="s">
        <v>68</v>
      </c>
      <c r="AU128" s="131" t="s">
        <v>69</v>
      </c>
      <c r="AY128" s="125" t="s">
        <v>195</v>
      </c>
      <c r="BK128" s="132">
        <f>BK129+BK200</f>
        <v>0</v>
      </c>
    </row>
    <row r="129" spans="2:65" s="11" customFormat="1" ht="22.9" customHeight="1">
      <c r="B129" s="124"/>
      <c r="D129" s="125" t="s">
        <v>68</v>
      </c>
      <c r="E129" s="133" t="s">
        <v>1071</v>
      </c>
      <c r="F129" s="133" t="s">
        <v>1072</v>
      </c>
      <c r="J129" s="134">
        <f>BK129</f>
        <v>0</v>
      </c>
      <c r="L129" s="124"/>
      <c r="M129" s="128"/>
      <c r="P129" s="129">
        <f>SUM(P130:P199)</f>
        <v>0</v>
      </c>
      <c r="R129" s="129">
        <f>SUM(R130:R199)</f>
        <v>9.5000000000000043E-2</v>
      </c>
      <c r="T129" s="130">
        <f>SUM(T130:T199)</f>
        <v>0</v>
      </c>
      <c r="AR129" s="125" t="s">
        <v>88</v>
      </c>
      <c r="AT129" s="131" t="s">
        <v>68</v>
      </c>
      <c r="AU129" s="131" t="s">
        <v>76</v>
      </c>
      <c r="AY129" s="125" t="s">
        <v>195</v>
      </c>
      <c r="BK129" s="132">
        <f>SUM(BK130:BK199)</f>
        <v>0</v>
      </c>
    </row>
    <row r="130" spans="2:65" s="1" customFormat="1" ht="21.75" customHeight="1">
      <c r="B130" s="135"/>
      <c r="C130" s="136" t="s">
        <v>76</v>
      </c>
      <c r="D130" s="136" t="s">
        <v>197</v>
      </c>
      <c r="E130" s="137" t="s">
        <v>76</v>
      </c>
      <c r="F130" s="138" t="s">
        <v>1073</v>
      </c>
      <c r="G130" s="139" t="s">
        <v>336</v>
      </c>
      <c r="H130" s="140">
        <v>263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</v>
      </c>
      <c r="P130" s="145">
        <f t="shared" ref="P130:P161" si="0">O130*H130</f>
        <v>0</v>
      </c>
      <c r="Q130" s="145">
        <v>0</v>
      </c>
      <c r="R130" s="145">
        <f t="shared" ref="R130:R161" si="1">Q130*H130</f>
        <v>0</v>
      </c>
      <c r="S130" s="145">
        <v>0</v>
      </c>
      <c r="T130" s="146">
        <f t="shared" ref="T130:T161" si="2">S130*H130</f>
        <v>0</v>
      </c>
      <c r="AR130" s="147" t="s">
        <v>426</v>
      </c>
      <c r="AT130" s="147" t="s">
        <v>197</v>
      </c>
      <c r="AU130" s="147" t="s">
        <v>82</v>
      </c>
      <c r="AY130" s="13" t="s">
        <v>195</v>
      </c>
      <c r="BE130" s="148">
        <f t="shared" ref="BE130:BE161" si="3">IF(N130="základná",J130,0)</f>
        <v>0</v>
      </c>
      <c r="BF130" s="148">
        <f t="shared" ref="BF130:BF161" si="4">IF(N130="znížená",J130,0)</f>
        <v>0</v>
      </c>
      <c r="BG130" s="148">
        <f t="shared" ref="BG130:BG161" si="5">IF(N130="zákl. prenesená",J130,0)</f>
        <v>0</v>
      </c>
      <c r="BH130" s="148">
        <f t="shared" ref="BH130:BH161" si="6">IF(N130="zníž. prenesená",J130,0)</f>
        <v>0</v>
      </c>
      <c r="BI130" s="148">
        <f t="shared" ref="BI130:BI161" si="7">IF(N130="nulová",J130,0)</f>
        <v>0</v>
      </c>
      <c r="BJ130" s="13" t="s">
        <v>82</v>
      </c>
      <c r="BK130" s="148">
        <f t="shared" ref="BK130:BK161" si="8">ROUND(I130*H130,2)</f>
        <v>0</v>
      </c>
      <c r="BL130" s="13" t="s">
        <v>426</v>
      </c>
      <c r="BM130" s="147" t="s">
        <v>82</v>
      </c>
    </row>
    <row r="131" spans="2:65" s="1" customFormat="1" ht="24.2" customHeight="1">
      <c r="B131" s="135"/>
      <c r="C131" s="149" t="s">
        <v>82</v>
      </c>
      <c r="D131" s="149" t="s">
        <v>270</v>
      </c>
      <c r="E131" s="150" t="s">
        <v>82</v>
      </c>
      <c r="F131" s="151" t="s">
        <v>1074</v>
      </c>
      <c r="G131" s="152" t="s">
        <v>336</v>
      </c>
      <c r="H131" s="153">
        <v>263</v>
      </c>
      <c r="I131" s="154"/>
      <c r="J131" s="154"/>
      <c r="K131" s="155"/>
      <c r="L131" s="156"/>
      <c r="M131" s="157" t="s">
        <v>1</v>
      </c>
      <c r="N131" s="158" t="s">
        <v>35</v>
      </c>
      <c r="O131" s="145">
        <v>0</v>
      </c>
      <c r="P131" s="145">
        <f t="shared" si="0"/>
        <v>0</v>
      </c>
      <c r="Q131" s="145">
        <v>4.9429657794676798E-5</v>
      </c>
      <c r="R131" s="145">
        <f t="shared" si="1"/>
        <v>1.2999999999999998E-2</v>
      </c>
      <c r="S131" s="145">
        <v>0</v>
      </c>
      <c r="T131" s="146">
        <f t="shared" si="2"/>
        <v>0</v>
      </c>
      <c r="AR131" s="147" t="s">
        <v>1004</v>
      </c>
      <c r="AT131" s="147" t="s">
        <v>270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426</v>
      </c>
      <c r="BM131" s="147" t="s">
        <v>201</v>
      </c>
    </row>
    <row r="132" spans="2:65" s="1" customFormat="1" ht="24.2" customHeight="1">
      <c r="B132" s="135"/>
      <c r="C132" s="136" t="s">
        <v>88</v>
      </c>
      <c r="D132" s="136" t="s">
        <v>197</v>
      </c>
      <c r="E132" s="137" t="s">
        <v>88</v>
      </c>
      <c r="F132" s="138" t="s">
        <v>1075</v>
      </c>
      <c r="G132" s="139" t="s">
        <v>336</v>
      </c>
      <c r="H132" s="140">
        <v>55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426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426</v>
      </c>
      <c r="BM132" s="147" t="s">
        <v>215</v>
      </c>
    </row>
    <row r="133" spans="2:65" s="1" customFormat="1" ht="24.2" customHeight="1">
      <c r="B133" s="135"/>
      <c r="C133" s="136" t="s">
        <v>201</v>
      </c>
      <c r="D133" s="136" t="s">
        <v>197</v>
      </c>
      <c r="E133" s="137" t="s">
        <v>201</v>
      </c>
      <c r="F133" s="138" t="s">
        <v>1075</v>
      </c>
      <c r="G133" s="139" t="s">
        <v>336</v>
      </c>
      <c r="H133" s="140">
        <v>2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426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426</v>
      </c>
      <c r="BM133" s="147" t="s">
        <v>222</v>
      </c>
    </row>
    <row r="134" spans="2:65" s="1" customFormat="1" ht="24.2" customHeight="1">
      <c r="B134" s="135"/>
      <c r="C134" s="136" t="s">
        <v>211</v>
      </c>
      <c r="D134" s="136" t="s">
        <v>197</v>
      </c>
      <c r="E134" s="137" t="s">
        <v>211</v>
      </c>
      <c r="F134" s="138" t="s">
        <v>1076</v>
      </c>
      <c r="G134" s="139" t="s">
        <v>336</v>
      </c>
      <c r="H134" s="140">
        <v>4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426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426</v>
      </c>
      <c r="BM134" s="147" t="s">
        <v>230</v>
      </c>
    </row>
    <row r="135" spans="2:65" s="1" customFormat="1" ht="33" customHeight="1">
      <c r="B135" s="135"/>
      <c r="C135" s="136" t="s">
        <v>215</v>
      </c>
      <c r="D135" s="136" t="s">
        <v>197</v>
      </c>
      <c r="E135" s="137" t="s">
        <v>215</v>
      </c>
      <c r="F135" s="138" t="s">
        <v>1077</v>
      </c>
      <c r="G135" s="139" t="s">
        <v>336</v>
      </c>
      <c r="H135" s="140">
        <v>1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426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426</v>
      </c>
      <c r="BM135" s="147" t="s">
        <v>238</v>
      </c>
    </row>
    <row r="136" spans="2:65" s="1" customFormat="1" ht="16.5" customHeight="1">
      <c r="B136" s="135"/>
      <c r="C136" s="149" t="s">
        <v>218</v>
      </c>
      <c r="D136" s="149" t="s">
        <v>270</v>
      </c>
      <c r="E136" s="150" t="s">
        <v>218</v>
      </c>
      <c r="F136" s="151" t="s">
        <v>1078</v>
      </c>
      <c r="G136" s="152" t="s">
        <v>336</v>
      </c>
      <c r="H136" s="153">
        <v>1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1E-3</v>
      </c>
      <c r="R136" s="145">
        <f t="shared" si="1"/>
        <v>1E-3</v>
      </c>
      <c r="S136" s="145">
        <v>0</v>
      </c>
      <c r="T136" s="146">
        <f t="shared" si="2"/>
        <v>0</v>
      </c>
      <c r="AR136" s="147" t="s">
        <v>1004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426</v>
      </c>
      <c r="BM136" s="147" t="s">
        <v>244</v>
      </c>
    </row>
    <row r="137" spans="2:65" s="1" customFormat="1" ht="33" customHeight="1">
      <c r="B137" s="135"/>
      <c r="C137" s="136" t="s">
        <v>222</v>
      </c>
      <c r="D137" s="136" t="s">
        <v>197</v>
      </c>
      <c r="E137" s="137" t="s">
        <v>222</v>
      </c>
      <c r="F137" s="138" t="s">
        <v>1079</v>
      </c>
      <c r="G137" s="139" t="s">
        <v>336</v>
      </c>
      <c r="H137" s="140">
        <v>2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426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426</v>
      </c>
      <c r="BM137" s="147" t="s">
        <v>251</v>
      </c>
    </row>
    <row r="138" spans="2:65" s="1" customFormat="1" ht="16.5" customHeight="1">
      <c r="B138" s="135"/>
      <c r="C138" s="149" t="s">
        <v>226</v>
      </c>
      <c r="D138" s="149" t="s">
        <v>270</v>
      </c>
      <c r="E138" s="150" t="s">
        <v>226</v>
      </c>
      <c r="F138" s="151" t="s">
        <v>1080</v>
      </c>
      <c r="G138" s="152" t="s">
        <v>336</v>
      </c>
      <c r="H138" s="153">
        <v>2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5.0000000000000001E-4</v>
      </c>
      <c r="R138" s="145">
        <f t="shared" si="1"/>
        <v>1E-3</v>
      </c>
      <c r="S138" s="145">
        <v>0</v>
      </c>
      <c r="T138" s="146">
        <f t="shared" si="2"/>
        <v>0</v>
      </c>
      <c r="AR138" s="147" t="s">
        <v>1004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426</v>
      </c>
      <c r="BM138" s="147" t="s">
        <v>254</v>
      </c>
    </row>
    <row r="139" spans="2:65" s="1" customFormat="1" ht="24.2" customHeight="1">
      <c r="B139" s="135"/>
      <c r="C139" s="136" t="s">
        <v>230</v>
      </c>
      <c r="D139" s="136" t="s">
        <v>197</v>
      </c>
      <c r="E139" s="137" t="s">
        <v>230</v>
      </c>
      <c r="F139" s="138" t="s">
        <v>1081</v>
      </c>
      <c r="G139" s="139" t="s">
        <v>336</v>
      </c>
      <c r="H139" s="140">
        <v>30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426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426</v>
      </c>
      <c r="BM139" s="147" t="s">
        <v>258</v>
      </c>
    </row>
    <row r="140" spans="2:65" s="1" customFormat="1" ht="16.5" customHeight="1">
      <c r="B140" s="135"/>
      <c r="C140" s="149" t="s">
        <v>234</v>
      </c>
      <c r="D140" s="149" t="s">
        <v>270</v>
      </c>
      <c r="E140" s="150" t="s">
        <v>234</v>
      </c>
      <c r="F140" s="151" t="s">
        <v>1082</v>
      </c>
      <c r="G140" s="152" t="s">
        <v>336</v>
      </c>
      <c r="H140" s="153">
        <v>30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6.6666666666666697E-5</v>
      </c>
      <c r="R140" s="145">
        <f t="shared" si="1"/>
        <v>2.0000000000000009E-3</v>
      </c>
      <c r="S140" s="145">
        <v>0</v>
      </c>
      <c r="T140" s="146">
        <f t="shared" si="2"/>
        <v>0</v>
      </c>
      <c r="AR140" s="147" t="s">
        <v>1004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426</v>
      </c>
      <c r="BM140" s="147" t="s">
        <v>261</v>
      </c>
    </row>
    <row r="141" spans="2:65" s="1" customFormat="1" ht="16.5" customHeight="1">
      <c r="B141" s="135"/>
      <c r="C141" s="149" t="s">
        <v>238</v>
      </c>
      <c r="D141" s="149" t="s">
        <v>270</v>
      </c>
      <c r="E141" s="150" t="s">
        <v>238</v>
      </c>
      <c r="F141" s="151" t="s">
        <v>1083</v>
      </c>
      <c r="G141" s="152" t="s">
        <v>336</v>
      </c>
      <c r="H141" s="153">
        <v>30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1004</v>
      </c>
      <c r="AT141" s="147" t="s">
        <v>270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426</v>
      </c>
      <c r="BM141" s="147" t="s">
        <v>265</v>
      </c>
    </row>
    <row r="142" spans="2:65" s="1" customFormat="1" ht="24.2" customHeight="1">
      <c r="B142" s="135"/>
      <c r="C142" s="136" t="s">
        <v>241</v>
      </c>
      <c r="D142" s="136" t="s">
        <v>197</v>
      </c>
      <c r="E142" s="137" t="s">
        <v>241</v>
      </c>
      <c r="F142" s="138" t="s">
        <v>1084</v>
      </c>
      <c r="G142" s="139" t="s">
        <v>336</v>
      </c>
      <c r="H142" s="140">
        <v>17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</v>
      </c>
      <c r="P142" s="145">
        <f t="shared" si="0"/>
        <v>0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426</v>
      </c>
      <c r="AT142" s="147" t="s">
        <v>197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426</v>
      </c>
      <c r="BM142" s="147" t="s">
        <v>268</v>
      </c>
    </row>
    <row r="143" spans="2:65" s="1" customFormat="1" ht="24.2" customHeight="1">
      <c r="B143" s="135"/>
      <c r="C143" s="149" t="s">
        <v>244</v>
      </c>
      <c r="D143" s="149" t="s">
        <v>270</v>
      </c>
      <c r="E143" s="150" t="s">
        <v>244</v>
      </c>
      <c r="F143" s="151" t="s">
        <v>1085</v>
      </c>
      <c r="G143" s="152" t="s">
        <v>336</v>
      </c>
      <c r="H143" s="153">
        <v>17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5.8823529411764701E-5</v>
      </c>
      <c r="R143" s="145">
        <f t="shared" si="1"/>
        <v>1E-3</v>
      </c>
      <c r="S143" s="145">
        <v>0</v>
      </c>
      <c r="T143" s="146">
        <f t="shared" si="2"/>
        <v>0</v>
      </c>
      <c r="AR143" s="147" t="s">
        <v>1004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426</v>
      </c>
      <c r="BM143" s="147" t="s">
        <v>273</v>
      </c>
    </row>
    <row r="144" spans="2:65" s="1" customFormat="1" ht="16.5" customHeight="1">
      <c r="B144" s="135"/>
      <c r="C144" s="149" t="s">
        <v>247</v>
      </c>
      <c r="D144" s="149" t="s">
        <v>270</v>
      </c>
      <c r="E144" s="150" t="s">
        <v>247</v>
      </c>
      <c r="F144" s="151" t="s">
        <v>1086</v>
      </c>
      <c r="G144" s="152" t="s">
        <v>336</v>
      </c>
      <c r="H144" s="153">
        <v>61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0"/>
        <v>0</v>
      </c>
      <c r="Q144" s="145">
        <v>1.6393442622950801E-5</v>
      </c>
      <c r="R144" s="145">
        <f t="shared" si="1"/>
        <v>9.9999999999999894E-4</v>
      </c>
      <c r="S144" s="145">
        <v>0</v>
      </c>
      <c r="T144" s="146">
        <f t="shared" si="2"/>
        <v>0</v>
      </c>
      <c r="AR144" s="147" t="s">
        <v>1004</v>
      </c>
      <c r="AT144" s="147" t="s">
        <v>270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426</v>
      </c>
      <c r="BM144" s="147" t="s">
        <v>276</v>
      </c>
    </row>
    <row r="145" spans="2:65" s="1" customFormat="1" ht="16.5" customHeight="1">
      <c r="B145" s="135"/>
      <c r="C145" s="149" t="s">
        <v>251</v>
      </c>
      <c r="D145" s="149" t="s">
        <v>270</v>
      </c>
      <c r="E145" s="150" t="s">
        <v>251</v>
      </c>
      <c r="F145" s="151" t="s">
        <v>1087</v>
      </c>
      <c r="G145" s="152" t="s">
        <v>336</v>
      </c>
      <c r="H145" s="153">
        <v>2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0"/>
        <v>0</v>
      </c>
      <c r="Q145" s="145">
        <v>0</v>
      </c>
      <c r="R145" s="145">
        <f t="shared" si="1"/>
        <v>0</v>
      </c>
      <c r="S145" s="145">
        <v>0</v>
      </c>
      <c r="T145" s="146">
        <f t="shared" si="2"/>
        <v>0</v>
      </c>
      <c r="AR145" s="147" t="s">
        <v>1004</v>
      </c>
      <c r="AT145" s="147" t="s">
        <v>270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426</v>
      </c>
      <c r="BM145" s="147" t="s">
        <v>279</v>
      </c>
    </row>
    <row r="146" spans="2:65" s="1" customFormat="1" ht="16.5" customHeight="1">
      <c r="B146" s="135"/>
      <c r="C146" s="149" t="s">
        <v>255</v>
      </c>
      <c r="D146" s="149" t="s">
        <v>270</v>
      </c>
      <c r="E146" s="150" t="s">
        <v>255</v>
      </c>
      <c r="F146" s="151" t="s">
        <v>1088</v>
      </c>
      <c r="G146" s="152" t="s">
        <v>336</v>
      </c>
      <c r="H146" s="153">
        <v>9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0</v>
      </c>
      <c r="R146" s="145">
        <f t="shared" si="1"/>
        <v>0</v>
      </c>
      <c r="S146" s="145">
        <v>0</v>
      </c>
      <c r="T146" s="146">
        <f t="shared" si="2"/>
        <v>0</v>
      </c>
      <c r="AR146" s="147" t="s">
        <v>1004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426</v>
      </c>
      <c r="BM146" s="147" t="s">
        <v>285</v>
      </c>
    </row>
    <row r="147" spans="2:65" s="1" customFormat="1" ht="16.5" customHeight="1">
      <c r="B147" s="135"/>
      <c r="C147" s="149" t="s">
        <v>254</v>
      </c>
      <c r="D147" s="149" t="s">
        <v>270</v>
      </c>
      <c r="E147" s="150" t="s">
        <v>254</v>
      </c>
      <c r="F147" s="151" t="s">
        <v>1083</v>
      </c>
      <c r="G147" s="152" t="s">
        <v>336</v>
      </c>
      <c r="H147" s="153">
        <v>17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0"/>
        <v>0</v>
      </c>
      <c r="Q147" s="145">
        <v>0</v>
      </c>
      <c r="R147" s="145">
        <f t="shared" si="1"/>
        <v>0</v>
      </c>
      <c r="S147" s="145">
        <v>0</v>
      </c>
      <c r="T147" s="146">
        <f t="shared" si="2"/>
        <v>0</v>
      </c>
      <c r="AR147" s="147" t="s">
        <v>1004</v>
      </c>
      <c r="AT147" s="147" t="s">
        <v>270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426</v>
      </c>
      <c r="BM147" s="147" t="s">
        <v>287</v>
      </c>
    </row>
    <row r="148" spans="2:65" s="1" customFormat="1" ht="24.2" customHeight="1">
      <c r="B148" s="135"/>
      <c r="C148" s="136" t="s">
        <v>262</v>
      </c>
      <c r="D148" s="136" t="s">
        <v>197</v>
      </c>
      <c r="E148" s="137" t="s">
        <v>262</v>
      </c>
      <c r="F148" s="138" t="s">
        <v>1089</v>
      </c>
      <c r="G148" s="139" t="s">
        <v>336</v>
      </c>
      <c r="H148" s="140">
        <v>18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0"/>
        <v>0</v>
      </c>
      <c r="Q148" s="145">
        <v>0</v>
      </c>
      <c r="R148" s="145">
        <f t="shared" si="1"/>
        <v>0</v>
      </c>
      <c r="S148" s="145">
        <v>0</v>
      </c>
      <c r="T148" s="146">
        <f t="shared" si="2"/>
        <v>0</v>
      </c>
      <c r="AR148" s="147" t="s">
        <v>426</v>
      </c>
      <c r="AT148" s="147" t="s">
        <v>197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426</v>
      </c>
      <c r="BM148" s="147" t="s">
        <v>292</v>
      </c>
    </row>
    <row r="149" spans="2:65" s="1" customFormat="1" ht="24.2" customHeight="1">
      <c r="B149" s="135"/>
      <c r="C149" s="149" t="s">
        <v>258</v>
      </c>
      <c r="D149" s="149" t="s">
        <v>270</v>
      </c>
      <c r="E149" s="150" t="s">
        <v>258</v>
      </c>
      <c r="F149" s="151" t="s">
        <v>1090</v>
      </c>
      <c r="G149" s="152" t="s">
        <v>336</v>
      </c>
      <c r="H149" s="153">
        <v>18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0"/>
        <v>0</v>
      </c>
      <c r="Q149" s="145">
        <v>5.5555555555555599E-5</v>
      </c>
      <c r="R149" s="145">
        <f t="shared" si="1"/>
        <v>1.0000000000000009E-3</v>
      </c>
      <c r="S149" s="145">
        <v>0</v>
      </c>
      <c r="T149" s="146">
        <f t="shared" si="2"/>
        <v>0</v>
      </c>
      <c r="AR149" s="147" t="s">
        <v>1004</v>
      </c>
      <c r="AT149" s="147" t="s">
        <v>270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426</v>
      </c>
      <c r="BM149" s="147" t="s">
        <v>295</v>
      </c>
    </row>
    <row r="150" spans="2:65" s="1" customFormat="1" ht="16.5" customHeight="1">
      <c r="B150" s="135"/>
      <c r="C150" s="149" t="s">
        <v>269</v>
      </c>
      <c r="D150" s="149" t="s">
        <v>270</v>
      </c>
      <c r="E150" s="150" t="s">
        <v>269</v>
      </c>
      <c r="F150" s="151" t="s">
        <v>1083</v>
      </c>
      <c r="G150" s="152" t="s">
        <v>336</v>
      </c>
      <c r="H150" s="153">
        <v>18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0"/>
        <v>0</v>
      </c>
      <c r="Q150" s="145">
        <v>0</v>
      </c>
      <c r="R150" s="145">
        <f t="shared" si="1"/>
        <v>0</v>
      </c>
      <c r="S150" s="145">
        <v>0</v>
      </c>
      <c r="T150" s="146">
        <f t="shared" si="2"/>
        <v>0</v>
      </c>
      <c r="AR150" s="147" t="s">
        <v>1004</v>
      </c>
      <c r="AT150" s="147" t="s">
        <v>270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426</v>
      </c>
      <c r="BM150" s="147" t="s">
        <v>300</v>
      </c>
    </row>
    <row r="151" spans="2:65" s="1" customFormat="1" ht="24.2" customHeight="1">
      <c r="B151" s="135"/>
      <c r="C151" s="136" t="s">
        <v>261</v>
      </c>
      <c r="D151" s="136" t="s">
        <v>197</v>
      </c>
      <c r="E151" s="137" t="s">
        <v>261</v>
      </c>
      <c r="F151" s="138" t="s">
        <v>1091</v>
      </c>
      <c r="G151" s="139" t="s">
        <v>336</v>
      </c>
      <c r="H151" s="140">
        <v>13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</v>
      </c>
      <c r="P151" s="145">
        <f t="shared" si="0"/>
        <v>0</v>
      </c>
      <c r="Q151" s="145">
        <v>0</v>
      </c>
      <c r="R151" s="145">
        <f t="shared" si="1"/>
        <v>0</v>
      </c>
      <c r="S151" s="145">
        <v>0</v>
      </c>
      <c r="T151" s="146">
        <f t="shared" si="2"/>
        <v>0</v>
      </c>
      <c r="AR151" s="147" t="s">
        <v>426</v>
      </c>
      <c r="AT151" s="147" t="s">
        <v>197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426</v>
      </c>
      <c r="BM151" s="147" t="s">
        <v>303</v>
      </c>
    </row>
    <row r="152" spans="2:65" s="1" customFormat="1" ht="24.2" customHeight="1">
      <c r="B152" s="135"/>
      <c r="C152" s="136" t="s">
        <v>7</v>
      </c>
      <c r="D152" s="136" t="s">
        <v>197</v>
      </c>
      <c r="E152" s="137" t="s">
        <v>7</v>
      </c>
      <c r="F152" s="138" t="s">
        <v>1092</v>
      </c>
      <c r="G152" s="139" t="s">
        <v>336</v>
      </c>
      <c r="H152" s="140">
        <v>5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</v>
      </c>
      <c r="P152" s="145">
        <f t="shared" si="0"/>
        <v>0</v>
      </c>
      <c r="Q152" s="145">
        <v>0</v>
      </c>
      <c r="R152" s="145">
        <f t="shared" si="1"/>
        <v>0</v>
      </c>
      <c r="S152" s="145">
        <v>0</v>
      </c>
      <c r="T152" s="146">
        <f t="shared" si="2"/>
        <v>0</v>
      </c>
      <c r="AR152" s="147" t="s">
        <v>426</v>
      </c>
      <c r="AT152" s="147" t="s">
        <v>197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426</v>
      </c>
      <c r="BM152" s="147" t="s">
        <v>307</v>
      </c>
    </row>
    <row r="153" spans="2:65" s="1" customFormat="1" ht="16.5" customHeight="1">
      <c r="B153" s="135"/>
      <c r="C153" s="136" t="s">
        <v>265</v>
      </c>
      <c r="D153" s="136" t="s">
        <v>197</v>
      </c>
      <c r="E153" s="137" t="s">
        <v>265</v>
      </c>
      <c r="F153" s="138" t="s">
        <v>1093</v>
      </c>
      <c r="G153" s="139" t="s">
        <v>336</v>
      </c>
      <c r="H153" s="140">
        <v>33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si="0"/>
        <v>0</v>
      </c>
      <c r="Q153" s="145">
        <v>0</v>
      </c>
      <c r="R153" s="145">
        <f t="shared" si="1"/>
        <v>0</v>
      </c>
      <c r="S153" s="145">
        <v>0</v>
      </c>
      <c r="T153" s="146">
        <f t="shared" si="2"/>
        <v>0</v>
      </c>
      <c r="AR153" s="147" t="s">
        <v>426</v>
      </c>
      <c r="AT153" s="147" t="s">
        <v>197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426</v>
      </c>
      <c r="BM153" s="147" t="s">
        <v>310</v>
      </c>
    </row>
    <row r="154" spans="2:65" s="1" customFormat="1" ht="21.75" customHeight="1">
      <c r="B154" s="135"/>
      <c r="C154" s="149" t="s">
        <v>286</v>
      </c>
      <c r="D154" s="149" t="s">
        <v>270</v>
      </c>
      <c r="E154" s="150" t="s">
        <v>286</v>
      </c>
      <c r="F154" s="151" t="s">
        <v>1094</v>
      </c>
      <c r="G154" s="152" t="s">
        <v>336</v>
      </c>
      <c r="H154" s="153">
        <v>33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0"/>
        <v>0</v>
      </c>
      <c r="Q154" s="145">
        <v>1.51515151515152E-4</v>
      </c>
      <c r="R154" s="145">
        <f t="shared" si="1"/>
        <v>5.0000000000000157E-3</v>
      </c>
      <c r="S154" s="145">
        <v>0</v>
      </c>
      <c r="T154" s="146">
        <f t="shared" si="2"/>
        <v>0</v>
      </c>
      <c r="AR154" s="147" t="s">
        <v>1004</v>
      </c>
      <c r="AT154" s="147" t="s">
        <v>270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426</v>
      </c>
      <c r="BM154" s="147" t="s">
        <v>314</v>
      </c>
    </row>
    <row r="155" spans="2:65" s="1" customFormat="1" ht="24.2" customHeight="1">
      <c r="B155" s="135"/>
      <c r="C155" s="136" t="s">
        <v>268</v>
      </c>
      <c r="D155" s="136" t="s">
        <v>197</v>
      </c>
      <c r="E155" s="137" t="s">
        <v>268</v>
      </c>
      <c r="F155" s="138" t="s">
        <v>1095</v>
      </c>
      <c r="G155" s="139" t="s">
        <v>336</v>
      </c>
      <c r="H155" s="140">
        <v>7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0</v>
      </c>
      <c r="P155" s="145">
        <f t="shared" si="0"/>
        <v>0</v>
      </c>
      <c r="Q155" s="145">
        <v>0</v>
      </c>
      <c r="R155" s="145">
        <f t="shared" si="1"/>
        <v>0</v>
      </c>
      <c r="S155" s="145">
        <v>0</v>
      </c>
      <c r="T155" s="146">
        <f t="shared" si="2"/>
        <v>0</v>
      </c>
      <c r="AR155" s="147" t="s">
        <v>426</v>
      </c>
      <c r="AT155" s="147" t="s">
        <v>197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426</v>
      </c>
      <c r="BM155" s="147" t="s">
        <v>317</v>
      </c>
    </row>
    <row r="156" spans="2:65" s="1" customFormat="1" ht="16.5" customHeight="1">
      <c r="B156" s="135"/>
      <c r="C156" s="149" t="s">
        <v>289</v>
      </c>
      <c r="D156" s="149" t="s">
        <v>270</v>
      </c>
      <c r="E156" s="150" t="s">
        <v>289</v>
      </c>
      <c r="F156" s="151" t="s">
        <v>1096</v>
      </c>
      <c r="G156" s="152" t="s">
        <v>336</v>
      </c>
      <c r="H156" s="153">
        <v>9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0"/>
        <v>0</v>
      </c>
      <c r="Q156" s="145">
        <v>2E-3</v>
      </c>
      <c r="R156" s="145">
        <f t="shared" si="1"/>
        <v>1.8000000000000002E-2</v>
      </c>
      <c r="S156" s="145">
        <v>0</v>
      </c>
      <c r="T156" s="146">
        <f t="shared" si="2"/>
        <v>0</v>
      </c>
      <c r="AR156" s="147" t="s">
        <v>1004</v>
      </c>
      <c r="AT156" s="147" t="s">
        <v>270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426</v>
      </c>
      <c r="BM156" s="147" t="s">
        <v>322</v>
      </c>
    </row>
    <row r="157" spans="2:65" s="1" customFormat="1" ht="24.2" customHeight="1">
      <c r="B157" s="135"/>
      <c r="C157" s="149" t="s">
        <v>273</v>
      </c>
      <c r="D157" s="149" t="s">
        <v>270</v>
      </c>
      <c r="E157" s="150" t="s">
        <v>273</v>
      </c>
      <c r="F157" s="151" t="s">
        <v>1097</v>
      </c>
      <c r="G157" s="152" t="s">
        <v>336</v>
      </c>
      <c r="H157" s="153">
        <v>7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0"/>
        <v>0</v>
      </c>
      <c r="Q157" s="145">
        <v>7.1428571428571396E-4</v>
      </c>
      <c r="R157" s="145">
        <f t="shared" si="1"/>
        <v>4.9999999999999975E-3</v>
      </c>
      <c r="S157" s="145">
        <v>0</v>
      </c>
      <c r="T157" s="146">
        <f t="shared" si="2"/>
        <v>0</v>
      </c>
      <c r="AR157" s="147" t="s">
        <v>1004</v>
      </c>
      <c r="AT157" s="147" t="s">
        <v>270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426</v>
      </c>
      <c r="BM157" s="147" t="s">
        <v>325</v>
      </c>
    </row>
    <row r="158" spans="2:65" s="1" customFormat="1" ht="24.2" customHeight="1">
      <c r="B158" s="135"/>
      <c r="C158" s="136" t="s">
        <v>296</v>
      </c>
      <c r="D158" s="136" t="s">
        <v>197</v>
      </c>
      <c r="E158" s="137" t="s">
        <v>296</v>
      </c>
      <c r="F158" s="138" t="s">
        <v>1095</v>
      </c>
      <c r="G158" s="139" t="s">
        <v>336</v>
      </c>
      <c r="H158" s="140">
        <v>2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0"/>
        <v>0</v>
      </c>
      <c r="Q158" s="145">
        <v>0</v>
      </c>
      <c r="R158" s="145">
        <f t="shared" si="1"/>
        <v>0</v>
      </c>
      <c r="S158" s="145">
        <v>0</v>
      </c>
      <c r="T158" s="146">
        <f t="shared" si="2"/>
        <v>0</v>
      </c>
      <c r="AR158" s="147" t="s">
        <v>426</v>
      </c>
      <c r="AT158" s="147" t="s">
        <v>197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426</v>
      </c>
      <c r="BM158" s="147" t="s">
        <v>329</v>
      </c>
    </row>
    <row r="159" spans="2:65" s="1" customFormat="1" ht="16.5" customHeight="1">
      <c r="B159" s="135"/>
      <c r="C159" s="149" t="s">
        <v>276</v>
      </c>
      <c r="D159" s="149" t="s">
        <v>270</v>
      </c>
      <c r="E159" s="150" t="s">
        <v>276</v>
      </c>
      <c r="F159" s="151" t="s">
        <v>1096</v>
      </c>
      <c r="G159" s="152" t="s">
        <v>336</v>
      </c>
      <c r="H159" s="153">
        <v>2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0"/>
        <v>0</v>
      </c>
      <c r="Q159" s="145">
        <v>8.9999999999999993E-3</v>
      </c>
      <c r="R159" s="145">
        <f t="shared" si="1"/>
        <v>1.7999999999999999E-2</v>
      </c>
      <c r="S159" s="145">
        <v>0</v>
      </c>
      <c r="T159" s="146">
        <f t="shared" si="2"/>
        <v>0</v>
      </c>
      <c r="AR159" s="147" t="s">
        <v>1004</v>
      </c>
      <c r="AT159" s="147" t="s">
        <v>270</v>
      </c>
      <c r="AU159" s="147" t="s">
        <v>82</v>
      </c>
      <c r="AY159" s="13" t="s">
        <v>195</v>
      </c>
      <c r="BE159" s="148">
        <f t="shared" si="3"/>
        <v>0</v>
      </c>
      <c r="BF159" s="148">
        <f t="shared" si="4"/>
        <v>0</v>
      </c>
      <c r="BG159" s="148">
        <f t="shared" si="5"/>
        <v>0</v>
      </c>
      <c r="BH159" s="148">
        <f t="shared" si="6"/>
        <v>0</v>
      </c>
      <c r="BI159" s="148">
        <f t="shared" si="7"/>
        <v>0</v>
      </c>
      <c r="BJ159" s="13" t="s">
        <v>82</v>
      </c>
      <c r="BK159" s="148">
        <f t="shared" si="8"/>
        <v>0</v>
      </c>
      <c r="BL159" s="13" t="s">
        <v>426</v>
      </c>
      <c r="BM159" s="147" t="s">
        <v>332</v>
      </c>
    </row>
    <row r="160" spans="2:65" s="1" customFormat="1" ht="24.2" customHeight="1">
      <c r="B160" s="135"/>
      <c r="C160" s="149" t="s">
        <v>304</v>
      </c>
      <c r="D160" s="149" t="s">
        <v>270</v>
      </c>
      <c r="E160" s="150" t="s">
        <v>304</v>
      </c>
      <c r="F160" s="151" t="s">
        <v>1097</v>
      </c>
      <c r="G160" s="152" t="s">
        <v>336</v>
      </c>
      <c r="H160" s="153">
        <v>2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 t="shared" si="0"/>
        <v>0</v>
      </c>
      <c r="Q160" s="145">
        <v>2.5000000000000001E-3</v>
      </c>
      <c r="R160" s="145">
        <f t="shared" si="1"/>
        <v>5.0000000000000001E-3</v>
      </c>
      <c r="S160" s="145">
        <v>0</v>
      </c>
      <c r="T160" s="146">
        <f t="shared" si="2"/>
        <v>0</v>
      </c>
      <c r="AR160" s="147" t="s">
        <v>1004</v>
      </c>
      <c r="AT160" s="147" t="s">
        <v>270</v>
      </c>
      <c r="AU160" s="147" t="s">
        <v>82</v>
      </c>
      <c r="AY160" s="13" t="s">
        <v>195</v>
      </c>
      <c r="BE160" s="148">
        <f t="shared" si="3"/>
        <v>0</v>
      </c>
      <c r="BF160" s="148">
        <f t="shared" si="4"/>
        <v>0</v>
      </c>
      <c r="BG160" s="148">
        <f t="shared" si="5"/>
        <v>0</v>
      </c>
      <c r="BH160" s="148">
        <f t="shared" si="6"/>
        <v>0</v>
      </c>
      <c r="BI160" s="148">
        <f t="shared" si="7"/>
        <v>0</v>
      </c>
      <c r="BJ160" s="13" t="s">
        <v>82</v>
      </c>
      <c r="BK160" s="148">
        <f t="shared" si="8"/>
        <v>0</v>
      </c>
      <c r="BL160" s="13" t="s">
        <v>426</v>
      </c>
      <c r="BM160" s="147" t="s">
        <v>418</v>
      </c>
    </row>
    <row r="161" spans="2:65" s="1" customFormat="1" ht="24.2" customHeight="1">
      <c r="B161" s="135"/>
      <c r="C161" s="136" t="s">
        <v>279</v>
      </c>
      <c r="D161" s="136" t="s">
        <v>197</v>
      </c>
      <c r="E161" s="137" t="s">
        <v>279</v>
      </c>
      <c r="F161" s="138" t="s">
        <v>1098</v>
      </c>
      <c r="G161" s="139" t="s">
        <v>336</v>
      </c>
      <c r="H161" s="140">
        <v>129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si="0"/>
        <v>0</v>
      </c>
      <c r="Q161" s="145">
        <v>0</v>
      </c>
      <c r="R161" s="145">
        <f t="shared" si="1"/>
        <v>0</v>
      </c>
      <c r="S161" s="145">
        <v>0</v>
      </c>
      <c r="T161" s="146">
        <f t="shared" si="2"/>
        <v>0</v>
      </c>
      <c r="AR161" s="147" t="s">
        <v>426</v>
      </c>
      <c r="AT161" s="147" t="s">
        <v>197</v>
      </c>
      <c r="AU161" s="147" t="s">
        <v>82</v>
      </c>
      <c r="AY161" s="13" t="s">
        <v>195</v>
      </c>
      <c r="BE161" s="148">
        <f t="shared" si="3"/>
        <v>0</v>
      </c>
      <c r="BF161" s="148">
        <f t="shared" si="4"/>
        <v>0</v>
      </c>
      <c r="BG161" s="148">
        <f t="shared" si="5"/>
        <v>0</v>
      </c>
      <c r="BH161" s="148">
        <f t="shared" si="6"/>
        <v>0</v>
      </c>
      <c r="BI161" s="148">
        <f t="shared" si="7"/>
        <v>0</v>
      </c>
      <c r="BJ161" s="13" t="s">
        <v>82</v>
      </c>
      <c r="BK161" s="148">
        <f t="shared" si="8"/>
        <v>0</v>
      </c>
      <c r="BL161" s="13" t="s">
        <v>426</v>
      </c>
      <c r="BM161" s="147" t="s">
        <v>426</v>
      </c>
    </row>
    <row r="162" spans="2:65" s="1" customFormat="1" ht="24.2" customHeight="1">
      <c r="B162" s="135"/>
      <c r="C162" s="149" t="s">
        <v>311</v>
      </c>
      <c r="D162" s="149" t="s">
        <v>270</v>
      </c>
      <c r="E162" s="150" t="s">
        <v>311</v>
      </c>
      <c r="F162" s="151" t="s">
        <v>1099</v>
      </c>
      <c r="G162" s="152" t="s">
        <v>336</v>
      </c>
      <c r="H162" s="153">
        <v>129</v>
      </c>
      <c r="I162" s="154"/>
      <c r="J162" s="154"/>
      <c r="K162" s="155"/>
      <c r="L162" s="156"/>
      <c r="M162" s="157" t="s">
        <v>1</v>
      </c>
      <c r="N162" s="158" t="s">
        <v>35</v>
      </c>
      <c r="O162" s="145">
        <v>0</v>
      </c>
      <c r="P162" s="145">
        <f t="shared" ref="P162:P193" si="9">O162*H162</f>
        <v>0</v>
      </c>
      <c r="Q162" s="145">
        <v>7.7519379844961204E-5</v>
      </c>
      <c r="R162" s="145">
        <f t="shared" ref="R162:R193" si="10">Q162*H162</f>
        <v>9.999999999999995E-3</v>
      </c>
      <c r="S162" s="145">
        <v>0</v>
      </c>
      <c r="T162" s="146">
        <f t="shared" ref="T162:T193" si="11">S162*H162</f>
        <v>0</v>
      </c>
      <c r="AR162" s="147" t="s">
        <v>1004</v>
      </c>
      <c r="AT162" s="147" t="s">
        <v>270</v>
      </c>
      <c r="AU162" s="147" t="s">
        <v>82</v>
      </c>
      <c r="AY162" s="13" t="s">
        <v>195</v>
      </c>
      <c r="BE162" s="148">
        <f t="shared" ref="BE162:BE193" si="12">IF(N162="základná",J162,0)</f>
        <v>0</v>
      </c>
      <c r="BF162" s="148">
        <f t="shared" ref="BF162:BF193" si="13">IF(N162="znížená",J162,0)</f>
        <v>0</v>
      </c>
      <c r="BG162" s="148">
        <f t="shared" ref="BG162:BG193" si="14">IF(N162="zákl. prenesená",J162,0)</f>
        <v>0</v>
      </c>
      <c r="BH162" s="148">
        <f t="shared" ref="BH162:BH193" si="15">IF(N162="zníž. prenesená",J162,0)</f>
        <v>0</v>
      </c>
      <c r="BI162" s="148">
        <f t="shared" ref="BI162:BI193" si="16">IF(N162="nulová",J162,0)</f>
        <v>0</v>
      </c>
      <c r="BJ162" s="13" t="s">
        <v>82</v>
      </c>
      <c r="BK162" s="148">
        <f t="shared" ref="BK162:BK193" si="17">ROUND(I162*H162,2)</f>
        <v>0</v>
      </c>
      <c r="BL162" s="13" t="s">
        <v>426</v>
      </c>
      <c r="BM162" s="147" t="s">
        <v>434</v>
      </c>
    </row>
    <row r="163" spans="2:65" s="1" customFormat="1" ht="16.5" customHeight="1">
      <c r="B163" s="135"/>
      <c r="C163" s="149" t="s">
        <v>285</v>
      </c>
      <c r="D163" s="149" t="s">
        <v>270</v>
      </c>
      <c r="E163" s="150" t="s">
        <v>285</v>
      </c>
      <c r="F163" s="151" t="s">
        <v>1083</v>
      </c>
      <c r="G163" s="152" t="s">
        <v>336</v>
      </c>
      <c r="H163" s="153">
        <v>32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0</v>
      </c>
      <c r="R163" s="145">
        <f t="shared" si="10"/>
        <v>0</v>
      </c>
      <c r="S163" s="145">
        <v>0</v>
      </c>
      <c r="T163" s="146">
        <f t="shared" si="11"/>
        <v>0</v>
      </c>
      <c r="AR163" s="147" t="s">
        <v>1004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426</v>
      </c>
      <c r="BM163" s="147" t="s">
        <v>442</v>
      </c>
    </row>
    <row r="164" spans="2:65" s="1" customFormat="1" ht="24.2" customHeight="1">
      <c r="B164" s="135"/>
      <c r="C164" s="136" t="s">
        <v>319</v>
      </c>
      <c r="D164" s="136" t="s">
        <v>197</v>
      </c>
      <c r="E164" s="137" t="s">
        <v>319</v>
      </c>
      <c r="F164" s="138" t="s">
        <v>1100</v>
      </c>
      <c r="G164" s="139" t="s">
        <v>336</v>
      </c>
      <c r="H164" s="140">
        <v>1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426</v>
      </c>
      <c r="AT164" s="147" t="s">
        <v>197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426</v>
      </c>
      <c r="BM164" s="147" t="s">
        <v>450</v>
      </c>
    </row>
    <row r="165" spans="2:65" s="1" customFormat="1" ht="24.2" customHeight="1">
      <c r="B165" s="135"/>
      <c r="C165" s="136" t="s">
        <v>287</v>
      </c>
      <c r="D165" s="136" t="s">
        <v>197</v>
      </c>
      <c r="E165" s="137" t="s">
        <v>287</v>
      </c>
      <c r="F165" s="138" t="s">
        <v>1101</v>
      </c>
      <c r="G165" s="139" t="s">
        <v>336</v>
      </c>
      <c r="H165" s="140">
        <v>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426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426</v>
      </c>
      <c r="BM165" s="147" t="s">
        <v>458</v>
      </c>
    </row>
    <row r="166" spans="2:65" s="1" customFormat="1" ht="24.2" customHeight="1">
      <c r="B166" s="135"/>
      <c r="C166" s="149" t="s">
        <v>326</v>
      </c>
      <c r="D166" s="149" t="s">
        <v>270</v>
      </c>
      <c r="E166" s="150" t="s">
        <v>326</v>
      </c>
      <c r="F166" s="151" t="s">
        <v>1102</v>
      </c>
      <c r="G166" s="152" t="s">
        <v>336</v>
      </c>
      <c r="H166" s="153">
        <v>1</v>
      </c>
      <c r="I166" s="154"/>
      <c r="J166" s="154"/>
      <c r="K166" s="155"/>
      <c r="L166" s="156"/>
      <c r="M166" s="157" t="s">
        <v>1</v>
      </c>
      <c r="N166" s="158" t="s">
        <v>35</v>
      </c>
      <c r="O166" s="145">
        <v>0</v>
      </c>
      <c r="P166" s="145">
        <f t="shared" si="9"/>
        <v>0</v>
      </c>
      <c r="Q166" s="145">
        <v>0</v>
      </c>
      <c r="R166" s="145">
        <f t="shared" si="10"/>
        <v>0</v>
      </c>
      <c r="S166" s="145">
        <v>0</v>
      </c>
      <c r="T166" s="146">
        <f t="shared" si="11"/>
        <v>0</v>
      </c>
      <c r="AR166" s="147" t="s">
        <v>1004</v>
      </c>
      <c r="AT166" s="147" t="s">
        <v>270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426</v>
      </c>
      <c r="BM166" s="147" t="s">
        <v>466</v>
      </c>
    </row>
    <row r="167" spans="2:65" s="1" customFormat="1" ht="37.9" customHeight="1">
      <c r="B167" s="135"/>
      <c r="C167" s="136" t="s">
        <v>292</v>
      </c>
      <c r="D167" s="136" t="s">
        <v>197</v>
      </c>
      <c r="E167" s="137" t="s">
        <v>292</v>
      </c>
      <c r="F167" s="138" t="s">
        <v>1103</v>
      </c>
      <c r="G167" s="139" t="s">
        <v>336</v>
      </c>
      <c r="H167" s="140">
        <v>2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 t="shared" si="9"/>
        <v>0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426</v>
      </c>
      <c r="AT167" s="147" t="s">
        <v>197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426</v>
      </c>
      <c r="BM167" s="147" t="s">
        <v>474</v>
      </c>
    </row>
    <row r="168" spans="2:65" s="1" customFormat="1" ht="24.2" customHeight="1">
      <c r="B168" s="135"/>
      <c r="C168" s="149" t="s">
        <v>333</v>
      </c>
      <c r="D168" s="149" t="s">
        <v>270</v>
      </c>
      <c r="E168" s="150" t="s">
        <v>333</v>
      </c>
      <c r="F168" s="151" t="s">
        <v>1104</v>
      </c>
      <c r="G168" s="152" t="s">
        <v>336</v>
      </c>
      <c r="H168" s="153">
        <v>2</v>
      </c>
      <c r="I168" s="154"/>
      <c r="J168" s="154"/>
      <c r="K168" s="155"/>
      <c r="L168" s="156"/>
      <c r="M168" s="157" t="s">
        <v>1</v>
      </c>
      <c r="N168" s="158" t="s">
        <v>35</v>
      </c>
      <c r="O168" s="145">
        <v>0</v>
      </c>
      <c r="P168" s="145">
        <f t="shared" si="9"/>
        <v>0</v>
      </c>
      <c r="Q168" s="145">
        <v>5.0000000000000001E-4</v>
      </c>
      <c r="R168" s="145">
        <f t="shared" si="10"/>
        <v>1E-3</v>
      </c>
      <c r="S168" s="145">
        <v>0</v>
      </c>
      <c r="T168" s="146">
        <f t="shared" si="11"/>
        <v>0</v>
      </c>
      <c r="AR168" s="147" t="s">
        <v>1004</v>
      </c>
      <c r="AT168" s="147" t="s">
        <v>270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426</v>
      </c>
      <c r="BM168" s="147" t="s">
        <v>482</v>
      </c>
    </row>
    <row r="169" spans="2:65" s="1" customFormat="1" ht="16.5" customHeight="1">
      <c r="B169" s="135"/>
      <c r="C169" s="136" t="s">
        <v>295</v>
      </c>
      <c r="D169" s="136" t="s">
        <v>197</v>
      </c>
      <c r="E169" s="137" t="s">
        <v>295</v>
      </c>
      <c r="F169" s="138" t="s">
        <v>1105</v>
      </c>
      <c r="G169" s="139" t="s">
        <v>336</v>
      </c>
      <c r="H169" s="140">
        <v>1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9"/>
        <v>0</v>
      </c>
      <c r="Q169" s="145">
        <v>0</v>
      </c>
      <c r="R169" s="145">
        <f t="shared" si="10"/>
        <v>0</v>
      </c>
      <c r="S169" s="145">
        <v>0</v>
      </c>
      <c r="T169" s="146">
        <f t="shared" si="11"/>
        <v>0</v>
      </c>
      <c r="AR169" s="147" t="s">
        <v>426</v>
      </c>
      <c r="AT169" s="147" t="s">
        <v>197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426</v>
      </c>
      <c r="BM169" s="147" t="s">
        <v>490</v>
      </c>
    </row>
    <row r="170" spans="2:65" s="1" customFormat="1" ht="24.2" customHeight="1">
      <c r="B170" s="135"/>
      <c r="C170" s="149" t="s">
        <v>341</v>
      </c>
      <c r="D170" s="149" t="s">
        <v>270</v>
      </c>
      <c r="E170" s="150" t="s">
        <v>341</v>
      </c>
      <c r="F170" s="151" t="s">
        <v>1106</v>
      </c>
      <c r="G170" s="152" t="s">
        <v>336</v>
      </c>
      <c r="H170" s="153">
        <v>1</v>
      </c>
      <c r="I170" s="154"/>
      <c r="J170" s="154"/>
      <c r="K170" s="155"/>
      <c r="L170" s="156"/>
      <c r="M170" s="157" t="s">
        <v>1</v>
      </c>
      <c r="N170" s="158" t="s">
        <v>35</v>
      </c>
      <c r="O170" s="145">
        <v>0</v>
      </c>
      <c r="P170" s="145">
        <f t="shared" si="9"/>
        <v>0</v>
      </c>
      <c r="Q170" s="145">
        <v>0</v>
      </c>
      <c r="R170" s="145">
        <f t="shared" si="10"/>
        <v>0</v>
      </c>
      <c r="S170" s="145">
        <v>0</v>
      </c>
      <c r="T170" s="146">
        <f t="shared" si="11"/>
        <v>0</v>
      </c>
      <c r="AR170" s="147" t="s">
        <v>1004</v>
      </c>
      <c r="AT170" s="147" t="s">
        <v>270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426</v>
      </c>
      <c r="BM170" s="147" t="s">
        <v>358</v>
      </c>
    </row>
    <row r="171" spans="2:65" s="1" customFormat="1" ht="16.5" customHeight="1">
      <c r="B171" s="135"/>
      <c r="C171" s="136" t="s">
        <v>300</v>
      </c>
      <c r="D171" s="136" t="s">
        <v>197</v>
      </c>
      <c r="E171" s="137" t="s">
        <v>300</v>
      </c>
      <c r="F171" s="138" t="s">
        <v>1105</v>
      </c>
      <c r="G171" s="139" t="s">
        <v>336</v>
      </c>
      <c r="H171" s="140">
        <v>1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</v>
      </c>
      <c r="P171" s="145">
        <f t="shared" si="9"/>
        <v>0</v>
      </c>
      <c r="Q171" s="145">
        <v>0</v>
      </c>
      <c r="R171" s="145">
        <f t="shared" si="10"/>
        <v>0</v>
      </c>
      <c r="S171" s="145">
        <v>0</v>
      </c>
      <c r="T171" s="146">
        <f t="shared" si="11"/>
        <v>0</v>
      </c>
      <c r="AR171" s="147" t="s">
        <v>426</v>
      </c>
      <c r="AT171" s="147" t="s">
        <v>197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426</v>
      </c>
      <c r="BM171" s="147" t="s">
        <v>361</v>
      </c>
    </row>
    <row r="172" spans="2:65" s="1" customFormat="1" ht="24.2" customHeight="1">
      <c r="B172" s="135"/>
      <c r="C172" s="149" t="s">
        <v>348</v>
      </c>
      <c r="D172" s="149" t="s">
        <v>270</v>
      </c>
      <c r="E172" s="150" t="s">
        <v>348</v>
      </c>
      <c r="F172" s="151" t="s">
        <v>1106</v>
      </c>
      <c r="G172" s="152" t="s">
        <v>336</v>
      </c>
      <c r="H172" s="153">
        <v>1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9"/>
        <v>0</v>
      </c>
      <c r="Q172" s="145">
        <v>0</v>
      </c>
      <c r="R172" s="145">
        <f t="shared" si="10"/>
        <v>0</v>
      </c>
      <c r="S172" s="145">
        <v>0</v>
      </c>
      <c r="T172" s="146">
        <f t="shared" si="11"/>
        <v>0</v>
      </c>
      <c r="AR172" s="147" t="s">
        <v>1004</v>
      </c>
      <c r="AT172" s="147" t="s">
        <v>270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426</v>
      </c>
      <c r="BM172" s="147" t="s">
        <v>513</v>
      </c>
    </row>
    <row r="173" spans="2:65" s="1" customFormat="1" ht="24.2" customHeight="1">
      <c r="B173" s="135"/>
      <c r="C173" s="136" t="s">
        <v>303</v>
      </c>
      <c r="D173" s="136" t="s">
        <v>197</v>
      </c>
      <c r="E173" s="137" t="s">
        <v>303</v>
      </c>
      <c r="F173" s="138" t="s">
        <v>1107</v>
      </c>
      <c r="G173" s="139" t="s">
        <v>336</v>
      </c>
      <c r="H173" s="140">
        <v>1</v>
      </c>
      <c r="I173" s="141"/>
      <c r="J173" s="141"/>
      <c r="K173" s="142"/>
      <c r="L173" s="25"/>
      <c r="M173" s="143" t="s">
        <v>1</v>
      </c>
      <c r="N173" s="144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426</v>
      </c>
      <c r="AT173" s="147" t="s">
        <v>197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426</v>
      </c>
      <c r="BM173" s="147" t="s">
        <v>373</v>
      </c>
    </row>
    <row r="174" spans="2:65" s="1" customFormat="1" ht="16.5" customHeight="1">
      <c r="B174" s="135"/>
      <c r="C174" s="149" t="s">
        <v>355</v>
      </c>
      <c r="D174" s="149" t="s">
        <v>270</v>
      </c>
      <c r="E174" s="150" t="s">
        <v>355</v>
      </c>
      <c r="F174" s="151" t="s">
        <v>1108</v>
      </c>
      <c r="G174" s="152" t="s">
        <v>336</v>
      </c>
      <c r="H174" s="153">
        <v>1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1004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426</v>
      </c>
      <c r="BM174" s="147" t="s">
        <v>376</v>
      </c>
    </row>
    <row r="175" spans="2:65" s="1" customFormat="1" ht="24.2" customHeight="1">
      <c r="B175" s="135"/>
      <c r="C175" s="136" t="s">
        <v>307</v>
      </c>
      <c r="D175" s="136" t="s">
        <v>197</v>
      </c>
      <c r="E175" s="137" t="s">
        <v>307</v>
      </c>
      <c r="F175" s="138" t="s">
        <v>1109</v>
      </c>
      <c r="G175" s="139" t="s">
        <v>336</v>
      </c>
      <c r="H175" s="140">
        <v>1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0</v>
      </c>
      <c r="P175" s="145">
        <f t="shared" si="9"/>
        <v>0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426</v>
      </c>
      <c r="AT175" s="147" t="s">
        <v>197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426</v>
      </c>
      <c r="BM175" s="147" t="s">
        <v>388</v>
      </c>
    </row>
    <row r="176" spans="2:65" s="1" customFormat="1" ht="24.2" customHeight="1">
      <c r="B176" s="135"/>
      <c r="C176" s="149" t="s">
        <v>362</v>
      </c>
      <c r="D176" s="149" t="s">
        <v>270</v>
      </c>
      <c r="E176" s="150" t="s">
        <v>362</v>
      </c>
      <c r="F176" s="151" t="s">
        <v>1110</v>
      </c>
      <c r="G176" s="152" t="s">
        <v>336</v>
      </c>
      <c r="H176" s="153">
        <v>1</v>
      </c>
      <c r="I176" s="154"/>
      <c r="J176" s="154"/>
      <c r="K176" s="155"/>
      <c r="L176" s="156"/>
      <c r="M176" s="157" t="s">
        <v>1</v>
      </c>
      <c r="N176" s="158" t="s">
        <v>35</v>
      </c>
      <c r="O176" s="145">
        <v>0</v>
      </c>
      <c r="P176" s="145">
        <f t="shared" si="9"/>
        <v>0</v>
      </c>
      <c r="Q176" s="145">
        <v>0</v>
      </c>
      <c r="R176" s="145">
        <f t="shared" si="10"/>
        <v>0</v>
      </c>
      <c r="S176" s="145">
        <v>0</v>
      </c>
      <c r="T176" s="146">
        <f t="shared" si="11"/>
        <v>0</v>
      </c>
      <c r="AR176" s="147" t="s">
        <v>1004</v>
      </c>
      <c r="AT176" s="147" t="s">
        <v>270</v>
      </c>
      <c r="AU176" s="147" t="s">
        <v>82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426</v>
      </c>
      <c r="BM176" s="147" t="s">
        <v>395</v>
      </c>
    </row>
    <row r="177" spans="2:65" s="1" customFormat="1" ht="16.5" customHeight="1">
      <c r="B177" s="135"/>
      <c r="C177" s="149" t="s">
        <v>310</v>
      </c>
      <c r="D177" s="149" t="s">
        <v>270</v>
      </c>
      <c r="E177" s="150" t="s">
        <v>310</v>
      </c>
      <c r="F177" s="151" t="s">
        <v>1111</v>
      </c>
      <c r="G177" s="152" t="s">
        <v>336</v>
      </c>
      <c r="H177" s="153">
        <v>1</v>
      </c>
      <c r="I177" s="154"/>
      <c r="J177" s="154"/>
      <c r="K177" s="155"/>
      <c r="L177" s="156"/>
      <c r="M177" s="157" t="s">
        <v>1</v>
      </c>
      <c r="N177" s="158" t="s">
        <v>35</v>
      </c>
      <c r="O177" s="145">
        <v>0</v>
      </c>
      <c r="P177" s="145">
        <f t="shared" si="9"/>
        <v>0</v>
      </c>
      <c r="Q177" s="145">
        <v>0</v>
      </c>
      <c r="R177" s="145">
        <f t="shared" si="10"/>
        <v>0</v>
      </c>
      <c r="S177" s="145">
        <v>0</v>
      </c>
      <c r="T177" s="146">
        <f t="shared" si="11"/>
        <v>0</v>
      </c>
      <c r="AR177" s="147" t="s">
        <v>1004</v>
      </c>
      <c r="AT177" s="147" t="s">
        <v>270</v>
      </c>
      <c r="AU177" s="147" t="s">
        <v>82</v>
      </c>
      <c r="AY177" s="13" t="s">
        <v>195</v>
      </c>
      <c r="BE177" s="148">
        <f t="shared" si="12"/>
        <v>0</v>
      </c>
      <c r="BF177" s="148">
        <f t="shared" si="13"/>
        <v>0</v>
      </c>
      <c r="BG177" s="148">
        <f t="shared" si="14"/>
        <v>0</v>
      </c>
      <c r="BH177" s="148">
        <f t="shared" si="15"/>
        <v>0</v>
      </c>
      <c r="BI177" s="148">
        <f t="shared" si="16"/>
        <v>0</v>
      </c>
      <c r="BJ177" s="13" t="s">
        <v>82</v>
      </c>
      <c r="BK177" s="148">
        <f t="shared" si="17"/>
        <v>0</v>
      </c>
      <c r="BL177" s="13" t="s">
        <v>426</v>
      </c>
      <c r="BM177" s="147" t="s">
        <v>399</v>
      </c>
    </row>
    <row r="178" spans="2:65" s="1" customFormat="1" ht="16.5" customHeight="1">
      <c r="B178" s="135"/>
      <c r="C178" s="136" t="s">
        <v>370</v>
      </c>
      <c r="D178" s="136" t="s">
        <v>197</v>
      </c>
      <c r="E178" s="137" t="s">
        <v>370</v>
      </c>
      <c r="F178" s="138" t="s">
        <v>1112</v>
      </c>
      <c r="G178" s="139" t="s">
        <v>336</v>
      </c>
      <c r="H178" s="140">
        <v>1</v>
      </c>
      <c r="I178" s="141"/>
      <c r="J178" s="141"/>
      <c r="K178" s="142"/>
      <c r="L178" s="25"/>
      <c r="M178" s="143" t="s">
        <v>1</v>
      </c>
      <c r="N178" s="144" t="s">
        <v>35</v>
      </c>
      <c r="O178" s="145">
        <v>0</v>
      </c>
      <c r="P178" s="145">
        <f t="shared" si="9"/>
        <v>0</v>
      </c>
      <c r="Q178" s="145">
        <v>0</v>
      </c>
      <c r="R178" s="145">
        <f t="shared" si="10"/>
        <v>0</v>
      </c>
      <c r="S178" s="145">
        <v>0</v>
      </c>
      <c r="T178" s="146">
        <f t="shared" si="11"/>
        <v>0</v>
      </c>
      <c r="AR178" s="147" t="s">
        <v>426</v>
      </c>
      <c r="AT178" s="147" t="s">
        <v>197</v>
      </c>
      <c r="AU178" s="147" t="s">
        <v>82</v>
      </c>
      <c r="AY178" s="13" t="s">
        <v>195</v>
      </c>
      <c r="BE178" s="148">
        <f t="shared" si="12"/>
        <v>0</v>
      </c>
      <c r="BF178" s="148">
        <f t="shared" si="13"/>
        <v>0</v>
      </c>
      <c r="BG178" s="148">
        <f t="shared" si="14"/>
        <v>0</v>
      </c>
      <c r="BH178" s="148">
        <f t="shared" si="15"/>
        <v>0</v>
      </c>
      <c r="BI178" s="148">
        <f t="shared" si="16"/>
        <v>0</v>
      </c>
      <c r="BJ178" s="13" t="s">
        <v>82</v>
      </c>
      <c r="BK178" s="148">
        <f t="shared" si="17"/>
        <v>0</v>
      </c>
      <c r="BL178" s="13" t="s">
        <v>426</v>
      </c>
      <c r="BM178" s="147" t="s">
        <v>403</v>
      </c>
    </row>
    <row r="179" spans="2:65" s="1" customFormat="1" ht="24.2" customHeight="1">
      <c r="B179" s="135"/>
      <c r="C179" s="149" t="s">
        <v>314</v>
      </c>
      <c r="D179" s="149" t="s">
        <v>270</v>
      </c>
      <c r="E179" s="150" t="s">
        <v>314</v>
      </c>
      <c r="F179" s="151" t="s">
        <v>1113</v>
      </c>
      <c r="G179" s="152" t="s">
        <v>336</v>
      </c>
      <c r="H179" s="153">
        <v>1</v>
      </c>
      <c r="I179" s="154"/>
      <c r="J179" s="154"/>
      <c r="K179" s="155"/>
      <c r="L179" s="156"/>
      <c r="M179" s="157" t="s">
        <v>1</v>
      </c>
      <c r="N179" s="158" t="s">
        <v>35</v>
      </c>
      <c r="O179" s="145">
        <v>0</v>
      </c>
      <c r="P179" s="145">
        <f t="shared" si="9"/>
        <v>0</v>
      </c>
      <c r="Q179" s="145">
        <v>0</v>
      </c>
      <c r="R179" s="145">
        <f t="shared" si="10"/>
        <v>0</v>
      </c>
      <c r="S179" s="145">
        <v>0</v>
      </c>
      <c r="T179" s="146">
        <f t="shared" si="11"/>
        <v>0</v>
      </c>
      <c r="AR179" s="147" t="s">
        <v>1004</v>
      </c>
      <c r="AT179" s="147" t="s">
        <v>270</v>
      </c>
      <c r="AU179" s="147" t="s">
        <v>82</v>
      </c>
      <c r="AY179" s="13" t="s">
        <v>195</v>
      </c>
      <c r="BE179" s="148">
        <f t="shared" si="12"/>
        <v>0</v>
      </c>
      <c r="BF179" s="148">
        <f t="shared" si="13"/>
        <v>0</v>
      </c>
      <c r="BG179" s="148">
        <f t="shared" si="14"/>
        <v>0</v>
      </c>
      <c r="BH179" s="148">
        <f t="shared" si="15"/>
        <v>0</v>
      </c>
      <c r="BI179" s="148">
        <f t="shared" si="16"/>
        <v>0</v>
      </c>
      <c r="BJ179" s="13" t="s">
        <v>82</v>
      </c>
      <c r="BK179" s="148">
        <f t="shared" si="17"/>
        <v>0</v>
      </c>
      <c r="BL179" s="13" t="s">
        <v>426</v>
      </c>
      <c r="BM179" s="147" t="s">
        <v>406</v>
      </c>
    </row>
    <row r="180" spans="2:65" s="1" customFormat="1" ht="16.5" customHeight="1">
      <c r="B180" s="135"/>
      <c r="C180" s="136" t="s">
        <v>377</v>
      </c>
      <c r="D180" s="136" t="s">
        <v>197</v>
      </c>
      <c r="E180" s="137" t="s">
        <v>377</v>
      </c>
      <c r="F180" s="138" t="s">
        <v>1114</v>
      </c>
      <c r="G180" s="139" t="s">
        <v>336</v>
      </c>
      <c r="H180" s="140">
        <v>1</v>
      </c>
      <c r="I180" s="141"/>
      <c r="J180" s="141"/>
      <c r="K180" s="142"/>
      <c r="L180" s="25"/>
      <c r="M180" s="143" t="s">
        <v>1</v>
      </c>
      <c r="N180" s="144" t="s">
        <v>35</v>
      </c>
      <c r="O180" s="145">
        <v>0</v>
      </c>
      <c r="P180" s="145">
        <f t="shared" si="9"/>
        <v>0</v>
      </c>
      <c r="Q180" s="145">
        <v>0</v>
      </c>
      <c r="R180" s="145">
        <f t="shared" si="10"/>
        <v>0</v>
      </c>
      <c r="S180" s="145">
        <v>0</v>
      </c>
      <c r="T180" s="146">
        <f t="shared" si="11"/>
        <v>0</v>
      </c>
      <c r="AR180" s="147" t="s">
        <v>426</v>
      </c>
      <c r="AT180" s="147" t="s">
        <v>197</v>
      </c>
      <c r="AU180" s="147" t="s">
        <v>82</v>
      </c>
      <c r="AY180" s="13" t="s">
        <v>195</v>
      </c>
      <c r="BE180" s="148">
        <f t="shared" si="12"/>
        <v>0</v>
      </c>
      <c r="BF180" s="148">
        <f t="shared" si="13"/>
        <v>0</v>
      </c>
      <c r="BG180" s="148">
        <f t="shared" si="14"/>
        <v>0</v>
      </c>
      <c r="BH180" s="148">
        <f t="shared" si="15"/>
        <v>0</v>
      </c>
      <c r="BI180" s="148">
        <f t="shared" si="16"/>
        <v>0</v>
      </c>
      <c r="BJ180" s="13" t="s">
        <v>82</v>
      </c>
      <c r="BK180" s="148">
        <f t="shared" si="17"/>
        <v>0</v>
      </c>
      <c r="BL180" s="13" t="s">
        <v>426</v>
      </c>
      <c r="BM180" s="147" t="s">
        <v>413</v>
      </c>
    </row>
    <row r="181" spans="2:65" s="1" customFormat="1" ht="16.5" customHeight="1">
      <c r="B181" s="135"/>
      <c r="C181" s="149" t="s">
        <v>317</v>
      </c>
      <c r="D181" s="149" t="s">
        <v>270</v>
      </c>
      <c r="E181" s="150" t="s">
        <v>317</v>
      </c>
      <c r="F181" s="151" t="s">
        <v>1115</v>
      </c>
      <c r="G181" s="152" t="s">
        <v>336</v>
      </c>
      <c r="H181" s="153">
        <v>1</v>
      </c>
      <c r="I181" s="154"/>
      <c r="J181" s="154"/>
      <c r="K181" s="155"/>
      <c r="L181" s="156"/>
      <c r="M181" s="157" t="s">
        <v>1</v>
      </c>
      <c r="N181" s="158" t="s">
        <v>35</v>
      </c>
      <c r="O181" s="145">
        <v>0</v>
      </c>
      <c r="P181" s="145">
        <f t="shared" si="9"/>
        <v>0</v>
      </c>
      <c r="Q181" s="145">
        <v>0</v>
      </c>
      <c r="R181" s="145">
        <f t="shared" si="10"/>
        <v>0</v>
      </c>
      <c r="S181" s="145">
        <v>0</v>
      </c>
      <c r="T181" s="146">
        <f t="shared" si="11"/>
        <v>0</v>
      </c>
      <c r="AR181" s="147" t="s">
        <v>1004</v>
      </c>
      <c r="AT181" s="147" t="s">
        <v>270</v>
      </c>
      <c r="AU181" s="147" t="s">
        <v>82</v>
      </c>
      <c r="AY181" s="13" t="s">
        <v>195</v>
      </c>
      <c r="BE181" s="148">
        <f t="shared" si="12"/>
        <v>0</v>
      </c>
      <c r="BF181" s="148">
        <f t="shared" si="13"/>
        <v>0</v>
      </c>
      <c r="BG181" s="148">
        <f t="shared" si="14"/>
        <v>0</v>
      </c>
      <c r="BH181" s="148">
        <f t="shared" si="15"/>
        <v>0</v>
      </c>
      <c r="BI181" s="148">
        <f t="shared" si="16"/>
        <v>0</v>
      </c>
      <c r="BJ181" s="13" t="s">
        <v>82</v>
      </c>
      <c r="BK181" s="148">
        <f t="shared" si="17"/>
        <v>0</v>
      </c>
      <c r="BL181" s="13" t="s">
        <v>426</v>
      </c>
      <c r="BM181" s="147" t="s">
        <v>417</v>
      </c>
    </row>
    <row r="182" spans="2:65" s="1" customFormat="1" ht="16.5" customHeight="1">
      <c r="B182" s="135"/>
      <c r="C182" s="149" t="s">
        <v>385</v>
      </c>
      <c r="D182" s="149" t="s">
        <v>270</v>
      </c>
      <c r="E182" s="150" t="s">
        <v>385</v>
      </c>
      <c r="F182" s="151" t="s">
        <v>1116</v>
      </c>
      <c r="G182" s="152" t="s">
        <v>336</v>
      </c>
      <c r="H182" s="153">
        <v>1</v>
      </c>
      <c r="I182" s="154"/>
      <c r="J182" s="154"/>
      <c r="K182" s="155"/>
      <c r="L182" s="156"/>
      <c r="M182" s="157" t="s">
        <v>1</v>
      </c>
      <c r="N182" s="158" t="s">
        <v>35</v>
      </c>
      <c r="O182" s="145">
        <v>0</v>
      </c>
      <c r="P182" s="145">
        <f t="shared" si="9"/>
        <v>0</v>
      </c>
      <c r="Q182" s="145">
        <v>0</v>
      </c>
      <c r="R182" s="145">
        <f t="shared" si="10"/>
        <v>0</v>
      </c>
      <c r="S182" s="145">
        <v>0</v>
      </c>
      <c r="T182" s="146">
        <f t="shared" si="11"/>
        <v>0</v>
      </c>
      <c r="AR182" s="147" t="s">
        <v>1004</v>
      </c>
      <c r="AT182" s="147" t="s">
        <v>270</v>
      </c>
      <c r="AU182" s="147" t="s">
        <v>82</v>
      </c>
      <c r="AY182" s="13" t="s">
        <v>195</v>
      </c>
      <c r="BE182" s="148">
        <f t="shared" si="12"/>
        <v>0</v>
      </c>
      <c r="BF182" s="148">
        <f t="shared" si="13"/>
        <v>0</v>
      </c>
      <c r="BG182" s="148">
        <f t="shared" si="14"/>
        <v>0</v>
      </c>
      <c r="BH182" s="148">
        <f t="shared" si="15"/>
        <v>0</v>
      </c>
      <c r="BI182" s="148">
        <f t="shared" si="16"/>
        <v>0</v>
      </c>
      <c r="BJ182" s="13" t="s">
        <v>82</v>
      </c>
      <c r="BK182" s="148">
        <f t="shared" si="17"/>
        <v>0</v>
      </c>
      <c r="BL182" s="13" t="s">
        <v>426</v>
      </c>
      <c r="BM182" s="147" t="s">
        <v>421</v>
      </c>
    </row>
    <row r="183" spans="2:65" s="1" customFormat="1" ht="21.75" customHeight="1">
      <c r="B183" s="135"/>
      <c r="C183" s="136" t="s">
        <v>322</v>
      </c>
      <c r="D183" s="136" t="s">
        <v>197</v>
      </c>
      <c r="E183" s="137" t="s">
        <v>322</v>
      </c>
      <c r="F183" s="138" t="s">
        <v>1117</v>
      </c>
      <c r="G183" s="139" t="s">
        <v>336</v>
      </c>
      <c r="H183" s="140">
        <v>1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0</v>
      </c>
      <c r="P183" s="145">
        <f t="shared" si="9"/>
        <v>0</v>
      </c>
      <c r="Q183" s="145">
        <v>0</v>
      </c>
      <c r="R183" s="145">
        <f t="shared" si="10"/>
        <v>0</v>
      </c>
      <c r="S183" s="145">
        <v>0</v>
      </c>
      <c r="T183" s="146">
        <f t="shared" si="11"/>
        <v>0</v>
      </c>
      <c r="AR183" s="147" t="s">
        <v>426</v>
      </c>
      <c r="AT183" s="147" t="s">
        <v>197</v>
      </c>
      <c r="AU183" s="147" t="s">
        <v>82</v>
      </c>
      <c r="AY183" s="13" t="s">
        <v>195</v>
      </c>
      <c r="BE183" s="148">
        <f t="shared" si="12"/>
        <v>0</v>
      </c>
      <c r="BF183" s="148">
        <f t="shared" si="13"/>
        <v>0</v>
      </c>
      <c r="BG183" s="148">
        <f t="shared" si="14"/>
        <v>0</v>
      </c>
      <c r="BH183" s="148">
        <f t="shared" si="15"/>
        <v>0</v>
      </c>
      <c r="BI183" s="148">
        <f t="shared" si="16"/>
        <v>0</v>
      </c>
      <c r="BJ183" s="13" t="s">
        <v>82</v>
      </c>
      <c r="BK183" s="148">
        <f t="shared" si="17"/>
        <v>0</v>
      </c>
      <c r="BL183" s="13" t="s">
        <v>426</v>
      </c>
      <c r="BM183" s="147" t="s">
        <v>425</v>
      </c>
    </row>
    <row r="184" spans="2:65" s="1" customFormat="1" ht="16.5" customHeight="1">
      <c r="B184" s="135"/>
      <c r="C184" s="149" t="s">
        <v>392</v>
      </c>
      <c r="D184" s="149" t="s">
        <v>270</v>
      </c>
      <c r="E184" s="150" t="s">
        <v>392</v>
      </c>
      <c r="F184" s="151" t="s">
        <v>1118</v>
      </c>
      <c r="G184" s="152" t="s">
        <v>336</v>
      </c>
      <c r="H184" s="153">
        <v>1</v>
      </c>
      <c r="I184" s="154"/>
      <c r="J184" s="154"/>
      <c r="K184" s="155"/>
      <c r="L184" s="156"/>
      <c r="M184" s="157" t="s">
        <v>1</v>
      </c>
      <c r="N184" s="158" t="s">
        <v>35</v>
      </c>
      <c r="O184" s="145">
        <v>0</v>
      </c>
      <c r="P184" s="145">
        <f t="shared" si="9"/>
        <v>0</v>
      </c>
      <c r="Q184" s="145">
        <v>0</v>
      </c>
      <c r="R184" s="145">
        <f t="shared" si="10"/>
        <v>0</v>
      </c>
      <c r="S184" s="145">
        <v>0</v>
      </c>
      <c r="T184" s="146">
        <f t="shared" si="11"/>
        <v>0</v>
      </c>
      <c r="AR184" s="147" t="s">
        <v>1004</v>
      </c>
      <c r="AT184" s="147" t="s">
        <v>270</v>
      </c>
      <c r="AU184" s="147" t="s">
        <v>82</v>
      </c>
      <c r="AY184" s="13" t="s">
        <v>195</v>
      </c>
      <c r="BE184" s="148">
        <f t="shared" si="12"/>
        <v>0</v>
      </c>
      <c r="BF184" s="148">
        <f t="shared" si="13"/>
        <v>0</v>
      </c>
      <c r="BG184" s="148">
        <f t="shared" si="14"/>
        <v>0</v>
      </c>
      <c r="BH184" s="148">
        <f t="shared" si="15"/>
        <v>0</v>
      </c>
      <c r="BI184" s="148">
        <f t="shared" si="16"/>
        <v>0</v>
      </c>
      <c r="BJ184" s="13" t="s">
        <v>82</v>
      </c>
      <c r="BK184" s="148">
        <f t="shared" si="17"/>
        <v>0</v>
      </c>
      <c r="BL184" s="13" t="s">
        <v>426</v>
      </c>
      <c r="BM184" s="147" t="s">
        <v>429</v>
      </c>
    </row>
    <row r="185" spans="2:65" s="1" customFormat="1" ht="21.75" customHeight="1">
      <c r="B185" s="135"/>
      <c r="C185" s="136" t="s">
        <v>325</v>
      </c>
      <c r="D185" s="136" t="s">
        <v>197</v>
      </c>
      <c r="E185" s="137" t="s">
        <v>325</v>
      </c>
      <c r="F185" s="138" t="s">
        <v>1119</v>
      </c>
      <c r="G185" s="139" t="s">
        <v>336</v>
      </c>
      <c r="H185" s="140">
        <v>12</v>
      </c>
      <c r="I185" s="141"/>
      <c r="J185" s="141"/>
      <c r="K185" s="142"/>
      <c r="L185" s="25"/>
      <c r="M185" s="143" t="s">
        <v>1</v>
      </c>
      <c r="N185" s="144" t="s">
        <v>35</v>
      </c>
      <c r="O185" s="145">
        <v>0</v>
      </c>
      <c r="P185" s="145">
        <f t="shared" si="9"/>
        <v>0</v>
      </c>
      <c r="Q185" s="145">
        <v>0</v>
      </c>
      <c r="R185" s="145">
        <f t="shared" si="10"/>
        <v>0</v>
      </c>
      <c r="S185" s="145">
        <v>0</v>
      </c>
      <c r="T185" s="146">
        <f t="shared" si="11"/>
        <v>0</v>
      </c>
      <c r="AR185" s="147" t="s">
        <v>426</v>
      </c>
      <c r="AT185" s="147" t="s">
        <v>197</v>
      </c>
      <c r="AU185" s="147" t="s">
        <v>82</v>
      </c>
      <c r="AY185" s="13" t="s">
        <v>195</v>
      </c>
      <c r="BE185" s="148">
        <f t="shared" si="12"/>
        <v>0</v>
      </c>
      <c r="BF185" s="148">
        <f t="shared" si="13"/>
        <v>0</v>
      </c>
      <c r="BG185" s="148">
        <f t="shared" si="14"/>
        <v>0</v>
      </c>
      <c r="BH185" s="148">
        <f t="shared" si="15"/>
        <v>0</v>
      </c>
      <c r="BI185" s="148">
        <f t="shared" si="16"/>
        <v>0</v>
      </c>
      <c r="BJ185" s="13" t="s">
        <v>82</v>
      </c>
      <c r="BK185" s="148">
        <f t="shared" si="17"/>
        <v>0</v>
      </c>
      <c r="BL185" s="13" t="s">
        <v>426</v>
      </c>
      <c r="BM185" s="147" t="s">
        <v>614</v>
      </c>
    </row>
    <row r="186" spans="2:65" s="1" customFormat="1" ht="24.2" customHeight="1">
      <c r="B186" s="135"/>
      <c r="C186" s="149" t="s">
        <v>400</v>
      </c>
      <c r="D186" s="149" t="s">
        <v>270</v>
      </c>
      <c r="E186" s="150" t="s">
        <v>400</v>
      </c>
      <c r="F186" s="151" t="s">
        <v>1120</v>
      </c>
      <c r="G186" s="152" t="s">
        <v>336</v>
      </c>
      <c r="H186" s="153">
        <v>12</v>
      </c>
      <c r="I186" s="154"/>
      <c r="J186" s="154"/>
      <c r="K186" s="155"/>
      <c r="L186" s="156"/>
      <c r="M186" s="157" t="s">
        <v>1</v>
      </c>
      <c r="N186" s="158" t="s">
        <v>35</v>
      </c>
      <c r="O186" s="145">
        <v>0</v>
      </c>
      <c r="P186" s="145">
        <f t="shared" si="9"/>
        <v>0</v>
      </c>
      <c r="Q186" s="145">
        <v>2.5000000000000001E-4</v>
      </c>
      <c r="R186" s="145">
        <f t="shared" si="10"/>
        <v>3.0000000000000001E-3</v>
      </c>
      <c r="S186" s="145">
        <v>0</v>
      </c>
      <c r="T186" s="146">
        <f t="shared" si="11"/>
        <v>0</v>
      </c>
      <c r="AR186" s="147" t="s">
        <v>1004</v>
      </c>
      <c r="AT186" s="147" t="s">
        <v>270</v>
      </c>
      <c r="AU186" s="147" t="s">
        <v>82</v>
      </c>
      <c r="AY186" s="13" t="s">
        <v>195</v>
      </c>
      <c r="BE186" s="148">
        <f t="shared" si="12"/>
        <v>0</v>
      </c>
      <c r="BF186" s="148">
        <f t="shared" si="13"/>
        <v>0</v>
      </c>
      <c r="BG186" s="148">
        <f t="shared" si="14"/>
        <v>0</v>
      </c>
      <c r="BH186" s="148">
        <f t="shared" si="15"/>
        <v>0</v>
      </c>
      <c r="BI186" s="148">
        <f t="shared" si="16"/>
        <v>0</v>
      </c>
      <c r="BJ186" s="13" t="s">
        <v>82</v>
      </c>
      <c r="BK186" s="148">
        <f t="shared" si="17"/>
        <v>0</v>
      </c>
      <c r="BL186" s="13" t="s">
        <v>426</v>
      </c>
      <c r="BM186" s="147" t="s">
        <v>433</v>
      </c>
    </row>
    <row r="187" spans="2:65" s="1" customFormat="1" ht="16.5" customHeight="1">
      <c r="B187" s="135"/>
      <c r="C187" s="149" t="s">
        <v>329</v>
      </c>
      <c r="D187" s="149" t="s">
        <v>270</v>
      </c>
      <c r="E187" s="150" t="s">
        <v>329</v>
      </c>
      <c r="F187" s="151" t="s">
        <v>1121</v>
      </c>
      <c r="G187" s="152" t="s">
        <v>336</v>
      </c>
      <c r="H187" s="153">
        <v>12</v>
      </c>
      <c r="I187" s="154"/>
      <c r="J187" s="154"/>
      <c r="K187" s="155"/>
      <c r="L187" s="156"/>
      <c r="M187" s="157" t="s">
        <v>1</v>
      </c>
      <c r="N187" s="158" t="s">
        <v>35</v>
      </c>
      <c r="O187" s="145">
        <v>0</v>
      </c>
      <c r="P187" s="145">
        <f t="shared" si="9"/>
        <v>0</v>
      </c>
      <c r="Q187" s="145">
        <v>2.5000000000000001E-4</v>
      </c>
      <c r="R187" s="145">
        <f t="shared" si="10"/>
        <v>3.0000000000000001E-3</v>
      </c>
      <c r="S187" s="145">
        <v>0</v>
      </c>
      <c r="T187" s="146">
        <f t="shared" si="11"/>
        <v>0</v>
      </c>
      <c r="AR187" s="147" t="s">
        <v>1004</v>
      </c>
      <c r="AT187" s="147" t="s">
        <v>270</v>
      </c>
      <c r="AU187" s="147" t="s">
        <v>82</v>
      </c>
      <c r="AY187" s="13" t="s">
        <v>195</v>
      </c>
      <c r="BE187" s="148">
        <f t="shared" si="12"/>
        <v>0</v>
      </c>
      <c r="BF187" s="148">
        <f t="shared" si="13"/>
        <v>0</v>
      </c>
      <c r="BG187" s="148">
        <f t="shared" si="14"/>
        <v>0</v>
      </c>
      <c r="BH187" s="148">
        <f t="shared" si="15"/>
        <v>0</v>
      </c>
      <c r="BI187" s="148">
        <f t="shared" si="16"/>
        <v>0</v>
      </c>
      <c r="BJ187" s="13" t="s">
        <v>82</v>
      </c>
      <c r="BK187" s="148">
        <f t="shared" si="17"/>
        <v>0</v>
      </c>
      <c r="BL187" s="13" t="s">
        <v>426</v>
      </c>
      <c r="BM187" s="147" t="s">
        <v>437</v>
      </c>
    </row>
    <row r="188" spans="2:65" s="1" customFormat="1" ht="16.5" customHeight="1">
      <c r="B188" s="135"/>
      <c r="C188" s="136" t="s">
        <v>407</v>
      </c>
      <c r="D188" s="136" t="s">
        <v>197</v>
      </c>
      <c r="E188" s="137" t="s">
        <v>407</v>
      </c>
      <c r="F188" s="138" t="s">
        <v>1122</v>
      </c>
      <c r="G188" s="139" t="s">
        <v>336</v>
      </c>
      <c r="H188" s="140">
        <v>39</v>
      </c>
      <c r="I188" s="141"/>
      <c r="J188" s="141"/>
      <c r="K188" s="142"/>
      <c r="L188" s="25"/>
      <c r="M188" s="143" t="s">
        <v>1</v>
      </c>
      <c r="N188" s="144" t="s">
        <v>35</v>
      </c>
      <c r="O188" s="145">
        <v>0</v>
      </c>
      <c r="P188" s="145">
        <f t="shared" si="9"/>
        <v>0</v>
      </c>
      <c r="Q188" s="145">
        <v>0</v>
      </c>
      <c r="R188" s="145">
        <f t="shared" si="10"/>
        <v>0</v>
      </c>
      <c r="S188" s="145">
        <v>0</v>
      </c>
      <c r="T188" s="146">
        <f t="shared" si="11"/>
        <v>0</v>
      </c>
      <c r="AR188" s="147" t="s">
        <v>426</v>
      </c>
      <c r="AT188" s="147" t="s">
        <v>197</v>
      </c>
      <c r="AU188" s="147" t="s">
        <v>82</v>
      </c>
      <c r="AY188" s="13" t="s">
        <v>195</v>
      </c>
      <c r="BE188" s="148">
        <f t="shared" si="12"/>
        <v>0</v>
      </c>
      <c r="BF188" s="148">
        <f t="shared" si="13"/>
        <v>0</v>
      </c>
      <c r="BG188" s="148">
        <f t="shared" si="14"/>
        <v>0</v>
      </c>
      <c r="BH188" s="148">
        <f t="shared" si="15"/>
        <v>0</v>
      </c>
      <c r="BI188" s="148">
        <f t="shared" si="16"/>
        <v>0</v>
      </c>
      <c r="BJ188" s="13" t="s">
        <v>82</v>
      </c>
      <c r="BK188" s="148">
        <f t="shared" si="17"/>
        <v>0</v>
      </c>
      <c r="BL188" s="13" t="s">
        <v>426</v>
      </c>
      <c r="BM188" s="147" t="s">
        <v>441</v>
      </c>
    </row>
    <row r="189" spans="2:65" s="1" customFormat="1" ht="16.5" customHeight="1">
      <c r="B189" s="135"/>
      <c r="C189" s="149" t="s">
        <v>332</v>
      </c>
      <c r="D189" s="149" t="s">
        <v>270</v>
      </c>
      <c r="E189" s="150" t="s">
        <v>332</v>
      </c>
      <c r="F189" s="151" t="s">
        <v>1123</v>
      </c>
      <c r="G189" s="152" t="s">
        <v>336</v>
      </c>
      <c r="H189" s="153">
        <v>39</v>
      </c>
      <c r="I189" s="154"/>
      <c r="J189" s="154"/>
      <c r="K189" s="155"/>
      <c r="L189" s="156"/>
      <c r="M189" s="157" t="s">
        <v>1</v>
      </c>
      <c r="N189" s="158" t="s">
        <v>35</v>
      </c>
      <c r="O189" s="145">
        <v>0</v>
      </c>
      <c r="P189" s="145">
        <f t="shared" si="9"/>
        <v>0</v>
      </c>
      <c r="Q189" s="145">
        <v>1.0256410256410301E-4</v>
      </c>
      <c r="R189" s="145">
        <f t="shared" si="10"/>
        <v>4.0000000000000174E-3</v>
      </c>
      <c r="S189" s="145">
        <v>0</v>
      </c>
      <c r="T189" s="146">
        <f t="shared" si="11"/>
        <v>0</v>
      </c>
      <c r="AR189" s="147" t="s">
        <v>1004</v>
      </c>
      <c r="AT189" s="147" t="s">
        <v>270</v>
      </c>
      <c r="AU189" s="147" t="s">
        <v>82</v>
      </c>
      <c r="AY189" s="13" t="s">
        <v>195</v>
      </c>
      <c r="BE189" s="148">
        <f t="shared" si="12"/>
        <v>0</v>
      </c>
      <c r="BF189" s="148">
        <f t="shared" si="13"/>
        <v>0</v>
      </c>
      <c r="BG189" s="148">
        <f t="shared" si="14"/>
        <v>0</v>
      </c>
      <c r="BH189" s="148">
        <f t="shared" si="15"/>
        <v>0</v>
      </c>
      <c r="BI189" s="148">
        <f t="shared" si="16"/>
        <v>0</v>
      </c>
      <c r="BJ189" s="13" t="s">
        <v>82</v>
      </c>
      <c r="BK189" s="148">
        <f t="shared" si="17"/>
        <v>0</v>
      </c>
      <c r="BL189" s="13" t="s">
        <v>426</v>
      </c>
      <c r="BM189" s="147" t="s">
        <v>445</v>
      </c>
    </row>
    <row r="190" spans="2:65" s="1" customFormat="1" ht="24.2" customHeight="1">
      <c r="B190" s="135"/>
      <c r="C190" s="149" t="s">
        <v>414</v>
      </c>
      <c r="D190" s="149" t="s">
        <v>270</v>
      </c>
      <c r="E190" s="150" t="s">
        <v>414</v>
      </c>
      <c r="F190" s="151" t="s">
        <v>1124</v>
      </c>
      <c r="G190" s="152" t="s">
        <v>336</v>
      </c>
      <c r="H190" s="153">
        <v>39</v>
      </c>
      <c r="I190" s="154"/>
      <c r="J190" s="154"/>
      <c r="K190" s="155"/>
      <c r="L190" s="156"/>
      <c r="M190" s="157" t="s">
        <v>1</v>
      </c>
      <c r="N190" s="158" t="s">
        <v>35</v>
      </c>
      <c r="O190" s="145">
        <v>0</v>
      </c>
      <c r="P190" s="145">
        <f t="shared" si="9"/>
        <v>0</v>
      </c>
      <c r="Q190" s="145">
        <v>2.5641025641025599E-5</v>
      </c>
      <c r="R190" s="145">
        <f t="shared" si="10"/>
        <v>9.9999999999999829E-4</v>
      </c>
      <c r="S190" s="145">
        <v>0</v>
      </c>
      <c r="T190" s="146">
        <f t="shared" si="11"/>
        <v>0</v>
      </c>
      <c r="AR190" s="147" t="s">
        <v>1004</v>
      </c>
      <c r="AT190" s="147" t="s">
        <v>270</v>
      </c>
      <c r="AU190" s="147" t="s">
        <v>82</v>
      </c>
      <c r="AY190" s="13" t="s">
        <v>195</v>
      </c>
      <c r="BE190" s="148">
        <f t="shared" si="12"/>
        <v>0</v>
      </c>
      <c r="BF190" s="148">
        <f t="shared" si="13"/>
        <v>0</v>
      </c>
      <c r="BG190" s="148">
        <f t="shared" si="14"/>
        <v>0</v>
      </c>
      <c r="BH190" s="148">
        <f t="shared" si="15"/>
        <v>0</v>
      </c>
      <c r="BI190" s="148">
        <f t="shared" si="16"/>
        <v>0</v>
      </c>
      <c r="BJ190" s="13" t="s">
        <v>82</v>
      </c>
      <c r="BK190" s="148">
        <f t="shared" si="17"/>
        <v>0</v>
      </c>
      <c r="BL190" s="13" t="s">
        <v>426</v>
      </c>
      <c r="BM190" s="147" t="s">
        <v>449</v>
      </c>
    </row>
    <row r="191" spans="2:65" s="1" customFormat="1" ht="24.2" customHeight="1">
      <c r="B191" s="135"/>
      <c r="C191" s="136" t="s">
        <v>418</v>
      </c>
      <c r="D191" s="136" t="s">
        <v>197</v>
      </c>
      <c r="E191" s="137" t="s">
        <v>418</v>
      </c>
      <c r="F191" s="138" t="s">
        <v>1125</v>
      </c>
      <c r="G191" s="139" t="s">
        <v>336</v>
      </c>
      <c r="H191" s="140">
        <v>24</v>
      </c>
      <c r="I191" s="141"/>
      <c r="J191" s="141"/>
      <c r="K191" s="142"/>
      <c r="L191" s="25"/>
      <c r="M191" s="143" t="s">
        <v>1</v>
      </c>
      <c r="N191" s="144" t="s">
        <v>35</v>
      </c>
      <c r="O191" s="145">
        <v>0</v>
      </c>
      <c r="P191" s="145">
        <f t="shared" si="9"/>
        <v>0</v>
      </c>
      <c r="Q191" s="145">
        <v>0</v>
      </c>
      <c r="R191" s="145">
        <f t="shared" si="10"/>
        <v>0</v>
      </c>
      <c r="S191" s="145">
        <v>0</v>
      </c>
      <c r="T191" s="146">
        <f t="shared" si="11"/>
        <v>0</v>
      </c>
      <c r="AR191" s="147" t="s">
        <v>426</v>
      </c>
      <c r="AT191" s="147" t="s">
        <v>197</v>
      </c>
      <c r="AU191" s="147" t="s">
        <v>82</v>
      </c>
      <c r="AY191" s="13" t="s">
        <v>195</v>
      </c>
      <c r="BE191" s="148">
        <f t="shared" si="12"/>
        <v>0</v>
      </c>
      <c r="BF191" s="148">
        <f t="shared" si="13"/>
        <v>0</v>
      </c>
      <c r="BG191" s="148">
        <f t="shared" si="14"/>
        <v>0</v>
      </c>
      <c r="BH191" s="148">
        <f t="shared" si="15"/>
        <v>0</v>
      </c>
      <c r="BI191" s="148">
        <f t="shared" si="16"/>
        <v>0</v>
      </c>
      <c r="BJ191" s="13" t="s">
        <v>82</v>
      </c>
      <c r="BK191" s="148">
        <f t="shared" si="17"/>
        <v>0</v>
      </c>
      <c r="BL191" s="13" t="s">
        <v>426</v>
      </c>
      <c r="BM191" s="147" t="s">
        <v>453</v>
      </c>
    </row>
    <row r="192" spans="2:65" s="1" customFormat="1" ht="24.2" customHeight="1">
      <c r="B192" s="135"/>
      <c r="C192" s="136" t="s">
        <v>422</v>
      </c>
      <c r="D192" s="136" t="s">
        <v>197</v>
      </c>
      <c r="E192" s="137" t="s">
        <v>422</v>
      </c>
      <c r="F192" s="138" t="s">
        <v>1126</v>
      </c>
      <c r="G192" s="139" t="s">
        <v>336</v>
      </c>
      <c r="H192" s="140">
        <v>1</v>
      </c>
      <c r="I192" s="141"/>
      <c r="J192" s="141"/>
      <c r="K192" s="142"/>
      <c r="L192" s="25"/>
      <c r="M192" s="143" t="s">
        <v>1</v>
      </c>
      <c r="N192" s="144" t="s">
        <v>35</v>
      </c>
      <c r="O192" s="145">
        <v>0</v>
      </c>
      <c r="P192" s="145">
        <f t="shared" si="9"/>
        <v>0</v>
      </c>
      <c r="Q192" s="145">
        <v>0</v>
      </c>
      <c r="R192" s="145">
        <f t="shared" si="10"/>
        <v>0</v>
      </c>
      <c r="S192" s="145">
        <v>0</v>
      </c>
      <c r="T192" s="146">
        <f t="shared" si="11"/>
        <v>0</v>
      </c>
      <c r="AR192" s="147" t="s">
        <v>426</v>
      </c>
      <c r="AT192" s="147" t="s">
        <v>197</v>
      </c>
      <c r="AU192" s="147" t="s">
        <v>82</v>
      </c>
      <c r="AY192" s="13" t="s">
        <v>195</v>
      </c>
      <c r="BE192" s="148">
        <f t="shared" si="12"/>
        <v>0</v>
      </c>
      <c r="BF192" s="148">
        <f t="shared" si="13"/>
        <v>0</v>
      </c>
      <c r="BG192" s="148">
        <f t="shared" si="14"/>
        <v>0</v>
      </c>
      <c r="BH192" s="148">
        <f t="shared" si="15"/>
        <v>0</v>
      </c>
      <c r="BI192" s="148">
        <f t="shared" si="16"/>
        <v>0</v>
      </c>
      <c r="BJ192" s="13" t="s">
        <v>82</v>
      </c>
      <c r="BK192" s="148">
        <f t="shared" si="17"/>
        <v>0</v>
      </c>
      <c r="BL192" s="13" t="s">
        <v>426</v>
      </c>
      <c r="BM192" s="147" t="s">
        <v>457</v>
      </c>
    </row>
    <row r="193" spans="2:65" s="1" customFormat="1" ht="16.5" customHeight="1">
      <c r="B193" s="135"/>
      <c r="C193" s="136" t="s">
        <v>426</v>
      </c>
      <c r="D193" s="136" t="s">
        <v>197</v>
      </c>
      <c r="E193" s="137" t="s">
        <v>426</v>
      </c>
      <c r="F193" s="138" t="s">
        <v>1127</v>
      </c>
      <c r="G193" s="139" t="s">
        <v>336</v>
      </c>
      <c r="H193" s="140">
        <v>1</v>
      </c>
      <c r="I193" s="141"/>
      <c r="J193" s="141"/>
      <c r="K193" s="142"/>
      <c r="L193" s="25"/>
      <c r="M193" s="143" t="s">
        <v>1</v>
      </c>
      <c r="N193" s="144" t="s">
        <v>35</v>
      </c>
      <c r="O193" s="145">
        <v>0</v>
      </c>
      <c r="P193" s="145">
        <f t="shared" si="9"/>
        <v>0</v>
      </c>
      <c r="Q193" s="145">
        <v>0</v>
      </c>
      <c r="R193" s="145">
        <f t="shared" si="10"/>
        <v>0</v>
      </c>
      <c r="S193" s="145">
        <v>0</v>
      </c>
      <c r="T193" s="146">
        <f t="shared" si="11"/>
        <v>0</v>
      </c>
      <c r="AR193" s="147" t="s">
        <v>426</v>
      </c>
      <c r="AT193" s="147" t="s">
        <v>197</v>
      </c>
      <c r="AU193" s="147" t="s">
        <v>82</v>
      </c>
      <c r="AY193" s="13" t="s">
        <v>195</v>
      </c>
      <c r="BE193" s="148">
        <f t="shared" si="12"/>
        <v>0</v>
      </c>
      <c r="BF193" s="148">
        <f t="shared" si="13"/>
        <v>0</v>
      </c>
      <c r="BG193" s="148">
        <f t="shared" si="14"/>
        <v>0</v>
      </c>
      <c r="BH193" s="148">
        <f t="shared" si="15"/>
        <v>0</v>
      </c>
      <c r="BI193" s="148">
        <f t="shared" si="16"/>
        <v>0</v>
      </c>
      <c r="BJ193" s="13" t="s">
        <v>82</v>
      </c>
      <c r="BK193" s="148">
        <f t="shared" si="17"/>
        <v>0</v>
      </c>
      <c r="BL193" s="13" t="s">
        <v>426</v>
      </c>
      <c r="BM193" s="147" t="s">
        <v>461</v>
      </c>
    </row>
    <row r="194" spans="2:65" s="1" customFormat="1" ht="16.5" customHeight="1">
      <c r="B194" s="135"/>
      <c r="C194" s="149" t="s">
        <v>430</v>
      </c>
      <c r="D194" s="149" t="s">
        <v>270</v>
      </c>
      <c r="E194" s="150" t="s">
        <v>430</v>
      </c>
      <c r="F194" s="151" t="s">
        <v>1115</v>
      </c>
      <c r="G194" s="152" t="s">
        <v>336</v>
      </c>
      <c r="H194" s="153">
        <v>1</v>
      </c>
      <c r="I194" s="154"/>
      <c r="J194" s="154"/>
      <c r="K194" s="155"/>
      <c r="L194" s="156"/>
      <c r="M194" s="157" t="s">
        <v>1</v>
      </c>
      <c r="N194" s="158" t="s">
        <v>35</v>
      </c>
      <c r="O194" s="145">
        <v>0</v>
      </c>
      <c r="P194" s="145">
        <f t="shared" ref="P194:P199" si="18">O194*H194</f>
        <v>0</v>
      </c>
      <c r="Q194" s="145">
        <v>0</v>
      </c>
      <c r="R194" s="145">
        <f t="shared" ref="R194:R199" si="19">Q194*H194</f>
        <v>0</v>
      </c>
      <c r="S194" s="145">
        <v>0</v>
      </c>
      <c r="T194" s="146">
        <f t="shared" ref="T194:T199" si="20">S194*H194</f>
        <v>0</v>
      </c>
      <c r="AR194" s="147" t="s">
        <v>1004</v>
      </c>
      <c r="AT194" s="147" t="s">
        <v>270</v>
      </c>
      <c r="AU194" s="147" t="s">
        <v>82</v>
      </c>
      <c r="AY194" s="13" t="s">
        <v>195</v>
      </c>
      <c r="BE194" s="148">
        <f t="shared" ref="BE194:BE199" si="21">IF(N194="základná",J194,0)</f>
        <v>0</v>
      </c>
      <c r="BF194" s="148">
        <f t="shared" ref="BF194:BF199" si="22">IF(N194="znížená",J194,0)</f>
        <v>0</v>
      </c>
      <c r="BG194" s="148">
        <f t="shared" ref="BG194:BG199" si="23">IF(N194="zákl. prenesená",J194,0)</f>
        <v>0</v>
      </c>
      <c r="BH194" s="148">
        <f t="shared" ref="BH194:BH199" si="24">IF(N194="zníž. prenesená",J194,0)</f>
        <v>0</v>
      </c>
      <c r="BI194" s="148">
        <f t="shared" ref="BI194:BI199" si="25">IF(N194="nulová",J194,0)</f>
        <v>0</v>
      </c>
      <c r="BJ194" s="13" t="s">
        <v>82</v>
      </c>
      <c r="BK194" s="148">
        <f t="shared" ref="BK194:BK199" si="26">ROUND(I194*H194,2)</f>
        <v>0</v>
      </c>
      <c r="BL194" s="13" t="s">
        <v>426</v>
      </c>
      <c r="BM194" s="147" t="s">
        <v>465</v>
      </c>
    </row>
    <row r="195" spans="2:65" s="1" customFormat="1" ht="16.5" customHeight="1">
      <c r="B195" s="135"/>
      <c r="C195" s="136" t="s">
        <v>434</v>
      </c>
      <c r="D195" s="136" t="s">
        <v>197</v>
      </c>
      <c r="E195" s="137" t="s">
        <v>434</v>
      </c>
      <c r="F195" s="138" t="s">
        <v>1127</v>
      </c>
      <c r="G195" s="139" t="s">
        <v>336</v>
      </c>
      <c r="H195" s="140">
        <v>1</v>
      </c>
      <c r="I195" s="141"/>
      <c r="J195" s="141"/>
      <c r="K195" s="142"/>
      <c r="L195" s="25"/>
      <c r="M195" s="143" t="s">
        <v>1</v>
      </c>
      <c r="N195" s="144" t="s">
        <v>35</v>
      </c>
      <c r="O195" s="145">
        <v>0</v>
      </c>
      <c r="P195" s="145">
        <f t="shared" si="18"/>
        <v>0</v>
      </c>
      <c r="Q195" s="145">
        <v>0</v>
      </c>
      <c r="R195" s="145">
        <f t="shared" si="19"/>
        <v>0</v>
      </c>
      <c r="S195" s="145">
        <v>0</v>
      </c>
      <c r="T195" s="146">
        <f t="shared" si="20"/>
        <v>0</v>
      </c>
      <c r="AR195" s="147" t="s">
        <v>426</v>
      </c>
      <c r="AT195" s="147" t="s">
        <v>197</v>
      </c>
      <c r="AU195" s="147" t="s">
        <v>82</v>
      </c>
      <c r="AY195" s="13" t="s">
        <v>195</v>
      </c>
      <c r="BE195" s="148">
        <f t="shared" si="21"/>
        <v>0</v>
      </c>
      <c r="BF195" s="148">
        <f t="shared" si="22"/>
        <v>0</v>
      </c>
      <c r="BG195" s="148">
        <f t="shared" si="23"/>
        <v>0</v>
      </c>
      <c r="BH195" s="148">
        <f t="shared" si="24"/>
        <v>0</v>
      </c>
      <c r="BI195" s="148">
        <f t="shared" si="25"/>
        <v>0</v>
      </c>
      <c r="BJ195" s="13" t="s">
        <v>82</v>
      </c>
      <c r="BK195" s="148">
        <f t="shared" si="26"/>
        <v>0</v>
      </c>
      <c r="BL195" s="13" t="s">
        <v>426</v>
      </c>
      <c r="BM195" s="147" t="s">
        <v>469</v>
      </c>
    </row>
    <row r="196" spans="2:65" s="1" customFormat="1" ht="16.5" customHeight="1">
      <c r="B196" s="135"/>
      <c r="C196" s="149" t="s">
        <v>438</v>
      </c>
      <c r="D196" s="149" t="s">
        <v>270</v>
      </c>
      <c r="E196" s="150" t="s">
        <v>438</v>
      </c>
      <c r="F196" s="151" t="s">
        <v>1128</v>
      </c>
      <c r="G196" s="152" t="s">
        <v>336</v>
      </c>
      <c r="H196" s="153">
        <v>1</v>
      </c>
      <c r="I196" s="154"/>
      <c r="J196" s="154"/>
      <c r="K196" s="155"/>
      <c r="L196" s="156"/>
      <c r="M196" s="157" t="s">
        <v>1</v>
      </c>
      <c r="N196" s="158" t="s">
        <v>35</v>
      </c>
      <c r="O196" s="145">
        <v>0</v>
      </c>
      <c r="P196" s="145">
        <f t="shared" si="18"/>
        <v>0</v>
      </c>
      <c r="Q196" s="145">
        <v>0</v>
      </c>
      <c r="R196" s="145">
        <f t="shared" si="19"/>
        <v>0</v>
      </c>
      <c r="S196" s="145">
        <v>0</v>
      </c>
      <c r="T196" s="146">
        <f t="shared" si="20"/>
        <v>0</v>
      </c>
      <c r="AR196" s="147" t="s">
        <v>1004</v>
      </c>
      <c r="AT196" s="147" t="s">
        <v>270</v>
      </c>
      <c r="AU196" s="147" t="s">
        <v>82</v>
      </c>
      <c r="AY196" s="13" t="s">
        <v>195</v>
      </c>
      <c r="BE196" s="148">
        <f t="shared" si="21"/>
        <v>0</v>
      </c>
      <c r="BF196" s="148">
        <f t="shared" si="22"/>
        <v>0</v>
      </c>
      <c r="BG196" s="148">
        <f t="shared" si="23"/>
        <v>0</v>
      </c>
      <c r="BH196" s="148">
        <f t="shared" si="24"/>
        <v>0</v>
      </c>
      <c r="BI196" s="148">
        <f t="shared" si="25"/>
        <v>0</v>
      </c>
      <c r="BJ196" s="13" t="s">
        <v>82</v>
      </c>
      <c r="BK196" s="148">
        <f t="shared" si="26"/>
        <v>0</v>
      </c>
      <c r="BL196" s="13" t="s">
        <v>426</v>
      </c>
      <c r="BM196" s="147" t="s">
        <v>473</v>
      </c>
    </row>
    <row r="197" spans="2:65" s="1" customFormat="1" ht="16.5" customHeight="1">
      <c r="B197" s="135"/>
      <c r="C197" s="136" t="s">
        <v>442</v>
      </c>
      <c r="D197" s="136" t="s">
        <v>197</v>
      </c>
      <c r="E197" s="137" t="s">
        <v>442</v>
      </c>
      <c r="F197" s="138" t="s">
        <v>1129</v>
      </c>
      <c r="G197" s="139" t="s">
        <v>336</v>
      </c>
      <c r="H197" s="140">
        <v>55</v>
      </c>
      <c r="I197" s="141"/>
      <c r="J197" s="141"/>
      <c r="K197" s="142"/>
      <c r="L197" s="25"/>
      <c r="M197" s="143" t="s">
        <v>1</v>
      </c>
      <c r="N197" s="144" t="s">
        <v>35</v>
      </c>
      <c r="O197" s="145">
        <v>0</v>
      </c>
      <c r="P197" s="145">
        <f t="shared" si="18"/>
        <v>0</v>
      </c>
      <c r="Q197" s="145">
        <v>0</v>
      </c>
      <c r="R197" s="145">
        <f t="shared" si="19"/>
        <v>0</v>
      </c>
      <c r="S197" s="145">
        <v>0</v>
      </c>
      <c r="T197" s="146">
        <f t="shared" si="20"/>
        <v>0</v>
      </c>
      <c r="AR197" s="147" t="s">
        <v>426</v>
      </c>
      <c r="AT197" s="147" t="s">
        <v>197</v>
      </c>
      <c r="AU197" s="147" t="s">
        <v>82</v>
      </c>
      <c r="AY197" s="13" t="s">
        <v>195</v>
      </c>
      <c r="BE197" s="148">
        <f t="shared" si="21"/>
        <v>0</v>
      </c>
      <c r="BF197" s="148">
        <f t="shared" si="22"/>
        <v>0</v>
      </c>
      <c r="BG197" s="148">
        <f t="shared" si="23"/>
        <v>0</v>
      </c>
      <c r="BH197" s="148">
        <f t="shared" si="24"/>
        <v>0</v>
      </c>
      <c r="BI197" s="148">
        <f t="shared" si="25"/>
        <v>0</v>
      </c>
      <c r="BJ197" s="13" t="s">
        <v>82</v>
      </c>
      <c r="BK197" s="148">
        <f t="shared" si="26"/>
        <v>0</v>
      </c>
      <c r="BL197" s="13" t="s">
        <v>426</v>
      </c>
      <c r="BM197" s="147" t="s">
        <v>477</v>
      </c>
    </row>
    <row r="198" spans="2:65" s="1" customFormat="1" ht="16.5" customHeight="1">
      <c r="B198" s="135"/>
      <c r="C198" s="136" t="s">
        <v>446</v>
      </c>
      <c r="D198" s="136" t="s">
        <v>197</v>
      </c>
      <c r="E198" s="137" t="s">
        <v>446</v>
      </c>
      <c r="F198" s="138" t="s">
        <v>1130</v>
      </c>
      <c r="G198" s="139" t="s">
        <v>336</v>
      </c>
      <c r="H198" s="140">
        <v>55</v>
      </c>
      <c r="I198" s="141"/>
      <c r="J198" s="141"/>
      <c r="K198" s="142"/>
      <c r="L198" s="25"/>
      <c r="M198" s="143" t="s">
        <v>1</v>
      </c>
      <c r="N198" s="144" t="s">
        <v>35</v>
      </c>
      <c r="O198" s="145">
        <v>0</v>
      </c>
      <c r="P198" s="145">
        <f t="shared" si="18"/>
        <v>0</v>
      </c>
      <c r="Q198" s="145">
        <v>0</v>
      </c>
      <c r="R198" s="145">
        <f t="shared" si="19"/>
        <v>0</v>
      </c>
      <c r="S198" s="145">
        <v>0</v>
      </c>
      <c r="T198" s="146">
        <f t="shared" si="20"/>
        <v>0</v>
      </c>
      <c r="AR198" s="147" t="s">
        <v>426</v>
      </c>
      <c r="AT198" s="147" t="s">
        <v>197</v>
      </c>
      <c r="AU198" s="147" t="s">
        <v>82</v>
      </c>
      <c r="AY198" s="13" t="s">
        <v>195</v>
      </c>
      <c r="BE198" s="148">
        <f t="shared" si="21"/>
        <v>0</v>
      </c>
      <c r="BF198" s="148">
        <f t="shared" si="22"/>
        <v>0</v>
      </c>
      <c r="BG198" s="148">
        <f t="shared" si="23"/>
        <v>0</v>
      </c>
      <c r="BH198" s="148">
        <f t="shared" si="24"/>
        <v>0</v>
      </c>
      <c r="BI198" s="148">
        <f t="shared" si="25"/>
        <v>0</v>
      </c>
      <c r="BJ198" s="13" t="s">
        <v>82</v>
      </c>
      <c r="BK198" s="148">
        <f t="shared" si="26"/>
        <v>0</v>
      </c>
      <c r="BL198" s="13" t="s">
        <v>426</v>
      </c>
      <c r="BM198" s="147" t="s">
        <v>481</v>
      </c>
    </row>
    <row r="199" spans="2:65" s="1" customFormat="1" ht="16.5" customHeight="1">
      <c r="B199" s="135"/>
      <c r="C199" s="149" t="s">
        <v>450</v>
      </c>
      <c r="D199" s="149" t="s">
        <v>270</v>
      </c>
      <c r="E199" s="150" t="s">
        <v>450</v>
      </c>
      <c r="F199" s="151" t="s">
        <v>1131</v>
      </c>
      <c r="G199" s="152" t="s">
        <v>336</v>
      </c>
      <c r="H199" s="153">
        <v>55</v>
      </c>
      <c r="I199" s="154"/>
      <c r="J199" s="154"/>
      <c r="K199" s="155"/>
      <c r="L199" s="156"/>
      <c r="M199" s="157" t="s">
        <v>1</v>
      </c>
      <c r="N199" s="158" t="s">
        <v>35</v>
      </c>
      <c r="O199" s="145">
        <v>0</v>
      </c>
      <c r="P199" s="145">
        <f t="shared" si="18"/>
        <v>0</v>
      </c>
      <c r="Q199" s="145">
        <v>3.6363636363636398E-5</v>
      </c>
      <c r="R199" s="145">
        <f t="shared" si="19"/>
        <v>2.0000000000000018E-3</v>
      </c>
      <c r="S199" s="145">
        <v>0</v>
      </c>
      <c r="T199" s="146">
        <f t="shared" si="20"/>
        <v>0</v>
      </c>
      <c r="AR199" s="147" t="s">
        <v>1004</v>
      </c>
      <c r="AT199" s="147" t="s">
        <v>270</v>
      </c>
      <c r="AU199" s="147" t="s">
        <v>82</v>
      </c>
      <c r="AY199" s="13" t="s">
        <v>195</v>
      </c>
      <c r="BE199" s="148">
        <f t="shared" si="21"/>
        <v>0</v>
      </c>
      <c r="BF199" s="148">
        <f t="shared" si="22"/>
        <v>0</v>
      </c>
      <c r="BG199" s="148">
        <f t="shared" si="23"/>
        <v>0</v>
      </c>
      <c r="BH199" s="148">
        <f t="shared" si="24"/>
        <v>0</v>
      </c>
      <c r="BI199" s="148">
        <f t="shared" si="25"/>
        <v>0</v>
      </c>
      <c r="BJ199" s="13" t="s">
        <v>82</v>
      </c>
      <c r="BK199" s="148">
        <f t="shared" si="26"/>
        <v>0</v>
      </c>
      <c r="BL199" s="13" t="s">
        <v>426</v>
      </c>
      <c r="BM199" s="147" t="s">
        <v>485</v>
      </c>
    </row>
    <row r="200" spans="2:65" s="11" customFormat="1" ht="22.9" customHeight="1">
      <c r="B200" s="124"/>
      <c r="D200" s="125" t="s">
        <v>68</v>
      </c>
      <c r="E200" s="133" t="s">
        <v>1132</v>
      </c>
      <c r="F200" s="133" t="s">
        <v>1133</v>
      </c>
      <c r="J200" s="134"/>
      <c r="L200" s="124"/>
      <c r="M200" s="128"/>
      <c r="P200" s="129">
        <f>SUM(P201:P202)</f>
        <v>0</v>
      </c>
      <c r="R200" s="129">
        <f>SUM(R201:R202)</f>
        <v>0</v>
      </c>
      <c r="T200" s="130">
        <f>SUM(T201:T202)</f>
        <v>0</v>
      </c>
      <c r="AR200" s="125" t="s">
        <v>201</v>
      </c>
      <c r="AT200" s="131" t="s">
        <v>68</v>
      </c>
      <c r="AU200" s="131" t="s">
        <v>76</v>
      </c>
      <c r="AY200" s="125" t="s">
        <v>195</v>
      </c>
      <c r="BK200" s="132">
        <f>SUM(BK201:BK202)</f>
        <v>0</v>
      </c>
    </row>
    <row r="201" spans="2:65" s="1" customFormat="1" ht="16.5" customHeight="1">
      <c r="B201" s="135"/>
      <c r="C201" s="136" t="s">
        <v>454</v>
      </c>
      <c r="D201" s="136" t="s">
        <v>197</v>
      </c>
      <c r="E201" s="137" t="s">
        <v>454</v>
      </c>
      <c r="F201" s="138" t="s">
        <v>1134</v>
      </c>
      <c r="G201" s="139" t="s">
        <v>1135</v>
      </c>
      <c r="H201" s="140">
        <v>60</v>
      </c>
      <c r="I201" s="141"/>
      <c r="J201" s="141"/>
      <c r="K201" s="142"/>
      <c r="L201" s="25"/>
      <c r="M201" s="143" t="s">
        <v>1</v>
      </c>
      <c r="N201" s="144" t="s">
        <v>35</v>
      </c>
      <c r="O201" s="145">
        <v>0</v>
      </c>
      <c r="P201" s="145">
        <f>O201*H201</f>
        <v>0</v>
      </c>
      <c r="Q201" s="145">
        <v>0</v>
      </c>
      <c r="R201" s="145">
        <f>Q201*H201</f>
        <v>0</v>
      </c>
      <c r="S201" s="145">
        <v>0</v>
      </c>
      <c r="T201" s="146">
        <f>S201*H201</f>
        <v>0</v>
      </c>
      <c r="AR201" s="147" t="s">
        <v>1136</v>
      </c>
      <c r="AT201" s="147" t="s">
        <v>197</v>
      </c>
      <c r="AU201" s="147" t="s">
        <v>82</v>
      </c>
      <c r="AY201" s="13" t="s">
        <v>195</v>
      </c>
      <c r="BE201" s="148">
        <f>IF(N201="základná",J201,0)</f>
        <v>0</v>
      </c>
      <c r="BF201" s="148">
        <f>IF(N201="znížená",J201,0)</f>
        <v>0</v>
      </c>
      <c r="BG201" s="148">
        <f>IF(N201="zákl. prenesená",J201,0)</f>
        <v>0</v>
      </c>
      <c r="BH201" s="148">
        <f>IF(N201="zníž. prenesená",J201,0)</f>
        <v>0</v>
      </c>
      <c r="BI201" s="148">
        <f>IF(N201="nulová",J201,0)</f>
        <v>0</v>
      </c>
      <c r="BJ201" s="13" t="s">
        <v>82</v>
      </c>
      <c r="BK201" s="148">
        <f>ROUND(I201*H201,2)</f>
        <v>0</v>
      </c>
      <c r="BL201" s="13" t="s">
        <v>1136</v>
      </c>
      <c r="BM201" s="147" t="s">
        <v>489</v>
      </c>
    </row>
    <row r="202" spans="2:65" s="1" customFormat="1" ht="16.5" customHeight="1">
      <c r="B202" s="135"/>
      <c r="C202" s="136" t="s">
        <v>458</v>
      </c>
      <c r="D202" s="136" t="s">
        <v>197</v>
      </c>
      <c r="E202" s="137" t="s">
        <v>458</v>
      </c>
      <c r="F202" s="138" t="s">
        <v>1137</v>
      </c>
      <c r="G202" s="139" t="s">
        <v>744</v>
      </c>
      <c r="H202" s="140">
        <v>1</v>
      </c>
      <c r="I202" s="141"/>
      <c r="J202" s="141"/>
      <c r="K202" s="142"/>
      <c r="L202" s="25"/>
      <c r="M202" s="163" t="s">
        <v>1</v>
      </c>
      <c r="N202" s="164" t="s">
        <v>35</v>
      </c>
      <c r="O202" s="161">
        <v>0</v>
      </c>
      <c r="P202" s="161">
        <f>O202*H202</f>
        <v>0</v>
      </c>
      <c r="Q202" s="161">
        <v>0</v>
      </c>
      <c r="R202" s="161">
        <f>Q202*H202</f>
        <v>0</v>
      </c>
      <c r="S202" s="161">
        <v>0</v>
      </c>
      <c r="T202" s="162">
        <f>S202*H202</f>
        <v>0</v>
      </c>
      <c r="AR202" s="147" t="s">
        <v>1136</v>
      </c>
      <c r="AT202" s="147" t="s">
        <v>197</v>
      </c>
      <c r="AU202" s="147" t="s">
        <v>82</v>
      </c>
      <c r="AY202" s="13" t="s">
        <v>195</v>
      </c>
      <c r="BE202" s="148">
        <f>IF(N202="základná",J202,0)</f>
        <v>0</v>
      </c>
      <c r="BF202" s="148">
        <f>IF(N202="znížená",J202,0)</f>
        <v>0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3" t="s">
        <v>82</v>
      </c>
      <c r="BK202" s="148">
        <f>ROUND(I202*H202,2)</f>
        <v>0</v>
      </c>
      <c r="BL202" s="13" t="s">
        <v>1136</v>
      </c>
      <c r="BM202" s="147" t="s">
        <v>493</v>
      </c>
    </row>
    <row r="203" spans="2:65" s="1" customFormat="1" ht="6.95" customHeight="1"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25"/>
    </row>
  </sheetData>
  <autoFilter ref="C126:K202" xr:uid="{00000000-0009-0000-0000-000002000000}"/>
  <mergeCells count="14">
    <mergeCell ref="E117:H117"/>
    <mergeCell ref="E115:H115"/>
    <mergeCell ref="E119:H119"/>
    <mergeCell ref="L2:V2"/>
    <mergeCell ref="E85:H85"/>
    <mergeCell ref="E89:H89"/>
    <mergeCell ref="E87:H87"/>
    <mergeCell ref="E91:H91"/>
    <mergeCell ref="E113:H113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81"/>
  <sheetViews>
    <sheetView showGridLines="0" topLeftCell="A154" workbookViewId="0">
      <selection activeCell="W138" sqref="W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92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.75">
      <c r="B8" s="16"/>
      <c r="D8" s="22" t="s">
        <v>143</v>
      </c>
      <c r="L8" s="16"/>
    </row>
    <row r="9" spans="2:46" ht="16.5" customHeight="1">
      <c r="B9" s="16"/>
      <c r="E9" s="207" t="s">
        <v>144</v>
      </c>
      <c r="F9" s="187"/>
      <c r="G9" s="187"/>
      <c r="H9" s="187"/>
      <c r="L9" s="16"/>
    </row>
    <row r="10" spans="2:46" ht="12" customHeight="1">
      <c r="B10" s="16"/>
      <c r="D10" s="22" t="s">
        <v>145</v>
      </c>
      <c r="L10" s="16"/>
    </row>
    <row r="11" spans="2:46" s="1" customFormat="1" ht="16.5" customHeight="1">
      <c r="B11" s="25"/>
      <c r="E11" s="191" t="s">
        <v>1066</v>
      </c>
      <c r="F11" s="208"/>
      <c r="G11" s="208"/>
      <c r="H11" s="208"/>
      <c r="L11" s="25"/>
    </row>
    <row r="12" spans="2:46" s="1" customFormat="1" ht="12" customHeight="1">
      <c r="B12" s="25"/>
      <c r="D12" s="22" t="s">
        <v>1067</v>
      </c>
      <c r="L12" s="25"/>
    </row>
    <row r="13" spans="2:46" s="1" customFormat="1" ht="16.5" customHeight="1">
      <c r="B13" s="25"/>
      <c r="E13" s="194" t="s">
        <v>1138</v>
      </c>
      <c r="F13" s="208"/>
      <c r="G13" s="208"/>
      <c r="H13" s="208"/>
      <c r="L13" s="25"/>
    </row>
    <row r="14" spans="2:46" s="1" customFormat="1">
      <c r="B14" s="25"/>
      <c r="L14" s="25"/>
    </row>
    <row r="15" spans="2:46" s="1" customFormat="1" ht="12" customHeight="1">
      <c r="B15" s="25"/>
      <c r="D15" s="22" t="s">
        <v>15</v>
      </c>
      <c r="F15" s="20" t="s">
        <v>1</v>
      </c>
      <c r="I15" s="22" t="s">
        <v>16</v>
      </c>
      <c r="J15" s="20" t="s">
        <v>1</v>
      </c>
      <c r="L15" s="25"/>
    </row>
    <row r="16" spans="2:46" s="1" customFormat="1" ht="12" customHeight="1">
      <c r="B16" s="25"/>
      <c r="D16" s="22" t="s">
        <v>17</v>
      </c>
      <c r="F16" s="20" t="s">
        <v>2857</v>
      </c>
      <c r="I16" s="22" t="s">
        <v>18</v>
      </c>
      <c r="J16" s="48" t="str">
        <f>'Rekapitulácia stavby'!AN8</f>
        <v>8. 7. 2025</v>
      </c>
      <c r="L16" s="25"/>
    </row>
    <row r="17" spans="2:12" s="1" customFormat="1" ht="10.9" customHeight="1">
      <c r="B17" s="25"/>
      <c r="L17" s="25"/>
    </row>
    <row r="18" spans="2:12" s="1" customFormat="1" ht="12" customHeight="1">
      <c r="B18" s="25"/>
      <c r="D18" s="22" t="s">
        <v>20</v>
      </c>
      <c r="I18" s="22" t="s">
        <v>21</v>
      </c>
      <c r="J18" s="20" t="s">
        <v>1</v>
      </c>
      <c r="L18" s="25"/>
    </row>
    <row r="19" spans="2:12" s="1" customFormat="1" ht="18" customHeight="1">
      <c r="B19" s="25"/>
      <c r="E19" s="20" t="s">
        <v>2856</v>
      </c>
      <c r="I19" s="22" t="s">
        <v>22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23</v>
      </c>
      <c r="I21" s="22" t="s">
        <v>21</v>
      </c>
      <c r="J21" s="20"/>
      <c r="L21" s="25"/>
    </row>
    <row r="22" spans="2:12" s="1" customFormat="1" ht="18" customHeight="1">
      <c r="B22" s="25"/>
      <c r="E22" s="20"/>
      <c r="I22" s="22" t="s">
        <v>22</v>
      </c>
      <c r="J22" s="20"/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24</v>
      </c>
      <c r="I24" s="22" t="s">
        <v>21</v>
      </c>
      <c r="J24" s="20" t="s">
        <v>1</v>
      </c>
      <c r="L24" s="25"/>
    </row>
    <row r="25" spans="2:12" s="1" customFormat="1" ht="18" customHeight="1">
      <c r="B25" s="25"/>
      <c r="E25" s="20" t="s">
        <v>25</v>
      </c>
      <c r="I25" s="22" t="s">
        <v>22</v>
      </c>
      <c r="J25" s="20" t="s">
        <v>1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D27" s="22" t="s">
        <v>27</v>
      </c>
      <c r="I27" s="22" t="s">
        <v>21</v>
      </c>
      <c r="J27" s="20" t="s">
        <v>1</v>
      </c>
      <c r="L27" s="25"/>
    </row>
    <row r="28" spans="2:12" s="1" customFormat="1" ht="18" customHeight="1">
      <c r="B28" s="25"/>
      <c r="E28" s="20"/>
      <c r="I28" s="22" t="s">
        <v>22</v>
      </c>
      <c r="J28" s="20" t="s">
        <v>1</v>
      </c>
      <c r="L28" s="25"/>
    </row>
    <row r="29" spans="2:12" s="1" customFormat="1" ht="6.95" customHeight="1">
      <c r="B29" s="25"/>
      <c r="L29" s="25"/>
    </row>
    <row r="30" spans="2:12" s="1" customFormat="1" ht="12" customHeight="1">
      <c r="B30" s="25"/>
      <c r="D30" s="22" t="s">
        <v>28</v>
      </c>
      <c r="L30" s="25"/>
    </row>
    <row r="31" spans="2:12" s="7" customFormat="1" ht="16.5" customHeight="1">
      <c r="B31" s="90"/>
      <c r="E31" s="199" t="s">
        <v>1</v>
      </c>
      <c r="F31" s="199"/>
      <c r="G31" s="199"/>
      <c r="H31" s="199"/>
      <c r="L31" s="90"/>
    </row>
    <row r="32" spans="2:12" s="1" customFormat="1" ht="6.95" customHeight="1">
      <c r="B32" s="25"/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25.35" customHeight="1">
      <c r="B34" s="25"/>
      <c r="D34" s="91" t="s">
        <v>29</v>
      </c>
      <c r="J34" s="62">
        <f>ROUND(J127, 2)</f>
        <v>0</v>
      </c>
      <c r="L34" s="25"/>
    </row>
    <row r="35" spans="2:12" s="1" customFormat="1" ht="6.95" customHeight="1">
      <c r="B35" s="25"/>
      <c r="D35" s="49"/>
      <c r="E35" s="49"/>
      <c r="F35" s="49"/>
      <c r="G35" s="49"/>
      <c r="H35" s="49"/>
      <c r="I35" s="49"/>
      <c r="J35" s="49"/>
      <c r="K35" s="49"/>
      <c r="L35" s="25"/>
    </row>
    <row r="36" spans="2:12" s="1" customFormat="1" ht="14.45" customHeight="1">
      <c r="B36" s="25"/>
      <c r="F36" s="28" t="s">
        <v>31</v>
      </c>
      <c r="I36" s="28" t="s">
        <v>30</v>
      </c>
      <c r="J36" s="28" t="s">
        <v>32</v>
      </c>
      <c r="L36" s="25"/>
    </row>
    <row r="37" spans="2:12" s="1" customFormat="1" ht="14.45" customHeight="1">
      <c r="B37" s="25"/>
      <c r="D37" s="51" t="s">
        <v>33</v>
      </c>
      <c r="E37" s="30" t="s">
        <v>34</v>
      </c>
      <c r="F37" s="92">
        <f>ROUND((SUM(BE127:BE180)),  2)</f>
        <v>0</v>
      </c>
      <c r="G37" s="93"/>
      <c r="H37" s="93"/>
      <c r="I37" s="94">
        <v>0.23</v>
      </c>
      <c r="J37" s="92">
        <f>ROUND(((SUM(BE127:BE180))*I37),  2)</f>
        <v>0</v>
      </c>
      <c r="L37" s="25"/>
    </row>
    <row r="38" spans="2:12" s="1" customFormat="1" ht="14.45" customHeight="1">
      <c r="B38" s="25"/>
      <c r="E38" s="30" t="s">
        <v>35</v>
      </c>
      <c r="F38" s="82">
        <f>ROUND((SUM(BF127:BF180)),  2)</f>
        <v>0</v>
      </c>
      <c r="I38" s="95">
        <v>0.23</v>
      </c>
      <c r="J38" s="82">
        <f>ROUND(((SUM(BF127:BF180))*I38),  2)</f>
        <v>0</v>
      </c>
      <c r="L38" s="25"/>
    </row>
    <row r="39" spans="2:12" s="1" customFormat="1" ht="14.45" hidden="1" customHeight="1">
      <c r="B39" s="25"/>
      <c r="E39" s="22" t="s">
        <v>36</v>
      </c>
      <c r="F39" s="82">
        <f>ROUND((SUM(BG127:BG180)),  2)</f>
        <v>0</v>
      </c>
      <c r="I39" s="95">
        <v>0.23</v>
      </c>
      <c r="J39" s="82">
        <f>0</f>
        <v>0</v>
      </c>
      <c r="L39" s="25"/>
    </row>
    <row r="40" spans="2:12" s="1" customFormat="1" ht="14.45" hidden="1" customHeight="1">
      <c r="B40" s="25"/>
      <c r="E40" s="22" t="s">
        <v>37</v>
      </c>
      <c r="F40" s="82">
        <f>ROUND((SUM(BH127:BH180)),  2)</f>
        <v>0</v>
      </c>
      <c r="I40" s="95">
        <v>0.23</v>
      </c>
      <c r="J40" s="82">
        <f>0</f>
        <v>0</v>
      </c>
      <c r="L40" s="25"/>
    </row>
    <row r="41" spans="2:12" s="1" customFormat="1" ht="14.45" hidden="1" customHeight="1">
      <c r="B41" s="25"/>
      <c r="E41" s="30" t="s">
        <v>38</v>
      </c>
      <c r="F41" s="92">
        <f>ROUND((SUM(BI127:BI180)),  2)</f>
        <v>0</v>
      </c>
      <c r="G41" s="93"/>
      <c r="H41" s="93"/>
      <c r="I41" s="94">
        <v>0</v>
      </c>
      <c r="J41" s="92">
        <f>0</f>
        <v>0</v>
      </c>
      <c r="L41" s="25"/>
    </row>
    <row r="42" spans="2:12" s="1" customFormat="1" ht="6.95" customHeight="1">
      <c r="B42" s="25"/>
      <c r="L42" s="25"/>
    </row>
    <row r="43" spans="2:12" s="1" customFormat="1" ht="25.35" customHeight="1">
      <c r="B43" s="25"/>
      <c r="C43" s="96"/>
      <c r="D43" s="97" t="s">
        <v>39</v>
      </c>
      <c r="E43" s="53"/>
      <c r="F43" s="53"/>
      <c r="G43" s="98" t="s">
        <v>40</v>
      </c>
      <c r="H43" s="99" t="s">
        <v>41</v>
      </c>
      <c r="I43" s="53"/>
      <c r="J43" s="100">
        <f>SUM(J34:J41)</f>
        <v>0</v>
      </c>
      <c r="K43" s="101"/>
      <c r="L43" s="25"/>
    </row>
    <row r="44" spans="2:12" s="1" customFormat="1" ht="14.45" customHeight="1">
      <c r="B44" s="25"/>
      <c r="L44" s="25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ht="16.5" customHeight="1">
      <c r="B87" s="16"/>
      <c r="E87" s="207" t="s">
        <v>144</v>
      </c>
      <c r="F87" s="187"/>
      <c r="G87" s="187"/>
      <c r="H87" s="187"/>
      <c r="L87" s="16"/>
    </row>
    <row r="88" spans="2:12" ht="12" customHeight="1">
      <c r="B88" s="16"/>
      <c r="C88" s="22" t="s">
        <v>145</v>
      </c>
      <c r="L88" s="16"/>
    </row>
    <row r="89" spans="2:12" s="1" customFormat="1" ht="16.5" customHeight="1">
      <c r="B89" s="25"/>
      <c r="E89" s="191" t="s">
        <v>1066</v>
      </c>
      <c r="F89" s="208"/>
      <c r="G89" s="208"/>
      <c r="H89" s="208"/>
      <c r="L89" s="25"/>
    </row>
    <row r="90" spans="2:12" s="1" customFormat="1" ht="12" customHeight="1">
      <c r="B90" s="25"/>
      <c r="C90" s="22" t="s">
        <v>1067</v>
      </c>
      <c r="L90" s="25"/>
    </row>
    <row r="91" spans="2:12" s="1" customFormat="1" ht="16.5" customHeight="1">
      <c r="B91" s="25"/>
      <c r="E91" s="194" t="str">
        <f>E13</f>
        <v>EL2 - Bleskozvod + Uzemnenie</v>
      </c>
      <c r="F91" s="208"/>
      <c r="G91" s="208"/>
      <c r="H91" s="208"/>
      <c r="L91" s="25"/>
    </row>
    <row r="92" spans="2:12" s="1" customFormat="1" ht="6.95" customHeight="1">
      <c r="B92" s="25"/>
      <c r="L92" s="25"/>
    </row>
    <row r="93" spans="2:12" s="1" customFormat="1" ht="12" customHeight="1">
      <c r="B93" s="25"/>
      <c r="C93" s="22" t="s">
        <v>17</v>
      </c>
      <c r="F93" s="20" t="str">
        <f>F16</f>
        <v>Nitra</v>
      </c>
      <c r="I93" s="22" t="s">
        <v>18</v>
      </c>
      <c r="J93" s="48" t="str">
        <f>IF(J16="","",J16)</f>
        <v>8. 7. 2025</v>
      </c>
      <c r="L93" s="25"/>
    </row>
    <row r="94" spans="2:12" s="1" customFormat="1" ht="6.95" customHeight="1">
      <c r="B94" s="25"/>
      <c r="L94" s="25"/>
    </row>
    <row r="95" spans="2:12" s="1" customFormat="1" ht="15.2" customHeight="1">
      <c r="B95" s="25"/>
      <c r="C95" s="22" t="s">
        <v>20</v>
      </c>
      <c r="F95" s="20" t="str">
        <f>E19</f>
        <v>Športová hala OLYMPIA s.r.o.</v>
      </c>
      <c r="I95" s="22" t="s">
        <v>24</v>
      </c>
      <c r="J95" s="23" t="str">
        <f>E25</f>
        <v>Ing. Stanislav Karas</v>
      </c>
      <c r="L95" s="25"/>
    </row>
    <row r="96" spans="2:12" s="1" customFormat="1" ht="15.2" customHeight="1">
      <c r="B96" s="25"/>
      <c r="C96" s="22" t="s">
        <v>23</v>
      </c>
      <c r="F96" s="20" t="str">
        <f>IF(E22="","",E22)</f>
        <v/>
      </c>
      <c r="I96" s="22" t="s">
        <v>27</v>
      </c>
      <c r="J96" s="23">
        <f>E28</f>
        <v>0</v>
      </c>
      <c r="L96" s="25"/>
    </row>
    <row r="97" spans="2:47" s="1" customFormat="1" ht="10.35" customHeight="1">
      <c r="B97" s="25"/>
      <c r="L97" s="25"/>
    </row>
    <row r="98" spans="2:47" s="1" customFormat="1" ht="29.25" customHeight="1">
      <c r="B98" s="25"/>
      <c r="C98" s="104" t="s">
        <v>148</v>
      </c>
      <c r="D98" s="96"/>
      <c r="E98" s="96"/>
      <c r="F98" s="96"/>
      <c r="G98" s="96"/>
      <c r="H98" s="96"/>
      <c r="I98" s="96"/>
      <c r="J98" s="105" t="s">
        <v>149</v>
      </c>
      <c r="K98" s="96"/>
      <c r="L98" s="25"/>
    </row>
    <row r="99" spans="2:47" s="1" customFormat="1" ht="10.35" customHeight="1">
      <c r="B99" s="25"/>
      <c r="L99" s="25"/>
    </row>
    <row r="100" spans="2:47" s="1" customFormat="1" ht="22.9" customHeight="1">
      <c r="B100" s="25"/>
      <c r="C100" s="106" t="s">
        <v>150</v>
      </c>
      <c r="J100" s="62">
        <f>J127</f>
        <v>0</v>
      </c>
      <c r="L100" s="25"/>
      <c r="AU100" s="13" t="s">
        <v>151</v>
      </c>
    </row>
    <row r="101" spans="2:47" s="8" customFormat="1" ht="24.95" customHeight="1">
      <c r="B101" s="107"/>
      <c r="D101" s="108" t="s">
        <v>179</v>
      </c>
      <c r="E101" s="109"/>
      <c r="F101" s="109"/>
      <c r="G101" s="109"/>
      <c r="H101" s="109"/>
      <c r="I101" s="109"/>
      <c r="J101" s="110">
        <f>J128</f>
        <v>0</v>
      </c>
      <c r="L101" s="107"/>
    </row>
    <row r="102" spans="2:47" s="9" customFormat="1" ht="19.899999999999999" customHeight="1">
      <c r="B102" s="111"/>
      <c r="D102" s="112" t="s">
        <v>1069</v>
      </c>
      <c r="E102" s="113"/>
      <c r="F102" s="113"/>
      <c r="G102" s="113"/>
      <c r="H102" s="113"/>
      <c r="I102" s="113"/>
      <c r="J102" s="114">
        <f>J129</f>
        <v>0</v>
      </c>
      <c r="L102" s="111"/>
    </row>
    <row r="103" spans="2:47" s="9" customFormat="1" ht="19.899999999999999" customHeight="1">
      <c r="B103" s="111"/>
      <c r="D103" s="112" t="s">
        <v>1070</v>
      </c>
      <c r="E103" s="113"/>
      <c r="F103" s="113"/>
      <c r="G103" s="113"/>
      <c r="H103" s="113"/>
      <c r="I103" s="113"/>
      <c r="J103" s="114">
        <f>J178</f>
        <v>0</v>
      </c>
      <c r="L103" s="111"/>
    </row>
    <row r="104" spans="2:47" s="1" customFormat="1" ht="21.75" customHeight="1">
      <c r="B104" s="25"/>
      <c r="L104" s="25"/>
    </row>
    <row r="105" spans="2:47" s="1" customFormat="1" ht="6.95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5"/>
    </row>
    <row r="109" spans="2:47" s="1" customFormat="1" ht="6.95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5"/>
    </row>
    <row r="110" spans="2:47" s="1" customFormat="1" ht="24.95" customHeight="1">
      <c r="B110" s="25"/>
      <c r="C110" s="17" t="s">
        <v>181</v>
      </c>
      <c r="L110" s="25"/>
    </row>
    <row r="111" spans="2:47" s="1" customFormat="1" ht="6.95" customHeight="1">
      <c r="B111" s="25"/>
      <c r="L111" s="25"/>
    </row>
    <row r="112" spans="2:47" s="1" customFormat="1" ht="12" customHeight="1">
      <c r="B112" s="25"/>
      <c r="C112" s="22" t="s">
        <v>13</v>
      </c>
      <c r="L112" s="25"/>
    </row>
    <row r="113" spans="2:63" s="1" customFormat="1" ht="16.5" customHeight="1">
      <c r="B113" s="25"/>
      <c r="E113" s="207" t="str">
        <f>E7</f>
        <v>Športová hala OLYMPIA v Nitre</v>
      </c>
      <c r="F113" s="209"/>
      <c r="G113" s="209"/>
      <c r="H113" s="209"/>
      <c r="L113" s="25"/>
    </row>
    <row r="114" spans="2:63" ht="12" customHeight="1">
      <c r="B114" s="16"/>
      <c r="C114" s="22" t="s">
        <v>143</v>
      </c>
      <c r="L114" s="16"/>
    </row>
    <row r="115" spans="2:63" ht="16.5" customHeight="1">
      <c r="B115" s="16"/>
      <c r="E115" s="207" t="s">
        <v>144</v>
      </c>
      <c r="F115" s="187"/>
      <c r="G115" s="187"/>
      <c r="H115" s="187"/>
      <c r="L115" s="16"/>
    </row>
    <row r="116" spans="2:63" ht="12" customHeight="1">
      <c r="B116" s="16"/>
      <c r="C116" s="22" t="s">
        <v>145</v>
      </c>
      <c r="L116" s="16"/>
    </row>
    <row r="117" spans="2:63" s="1" customFormat="1" ht="16.5" customHeight="1">
      <c r="B117" s="25"/>
      <c r="E117" s="191" t="s">
        <v>1066</v>
      </c>
      <c r="F117" s="208"/>
      <c r="G117" s="208"/>
      <c r="H117" s="208"/>
      <c r="L117" s="25"/>
    </row>
    <row r="118" spans="2:63" s="1" customFormat="1" ht="12" customHeight="1">
      <c r="B118" s="25"/>
      <c r="C118" s="22" t="s">
        <v>1067</v>
      </c>
      <c r="L118" s="25"/>
    </row>
    <row r="119" spans="2:63" s="1" customFormat="1" ht="16.5" customHeight="1">
      <c r="B119" s="25"/>
      <c r="E119" s="194" t="str">
        <f>E13</f>
        <v>EL2 - Bleskozvod + Uzemnenie</v>
      </c>
      <c r="F119" s="208"/>
      <c r="G119" s="208"/>
      <c r="H119" s="208"/>
      <c r="L119" s="25"/>
    </row>
    <row r="120" spans="2:63" s="1" customFormat="1" ht="6.95" customHeight="1">
      <c r="B120" s="25"/>
      <c r="L120" s="25"/>
    </row>
    <row r="121" spans="2:63" s="1" customFormat="1" ht="12" customHeight="1">
      <c r="B121" s="25"/>
      <c r="C121" s="22" t="s">
        <v>17</v>
      </c>
      <c r="F121" s="20" t="str">
        <f>F16</f>
        <v>Nitra</v>
      </c>
      <c r="I121" s="22" t="s">
        <v>18</v>
      </c>
      <c r="J121" s="48" t="str">
        <f>IF(J16="","",J16)</f>
        <v>8. 7. 2025</v>
      </c>
      <c r="L121" s="25"/>
    </row>
    <row r="122" spans="2:63" s="1" customFormat="1" ht="6.95" customHeight="1">
      <c r="B122" s="25"/>
      <c r="L122" s="25"/>
    </row>
    <row r="123" spans="2:63" s="1" customFormat="1" ht="15.2" customHeight="1">
      <c r="B123" s="25"/>
      <c r="C123" s="22" t="s">
        <v>20</v>
      </c>
      <c r="F123" s="20" t="str">
        <f>E19</f>
        <v>Športová hala OLYMPIA s.r.o.</v>
      </c>
      <c r="I123" s="22" t="s">
        <v>24</v>
      </c>
      <c r="J123" s="23" t="str">
        <f>E25</f>
        <v>Ing. Stanislav Karas</v>
      </c>
      <c r="L123" s="25"/>
    </row>
    <row r="124" spans="2:63" s="1" customFormat="1" ht="15.2" customHeight="1">
      <c r="B124" s="25"/>
      <c r="C124" s="22" t="s">
        <v>23</v>
      </c>
      <c r="F124" s="20" t="str">
        <f>IF(E22="","",E22)</f>
        <v/>
      </c>
      <c r="I124" s="22" t="s">
        <v>27</v>
      </c>
      <c r="J124" s="23">
        <f>E28</f>
        <v>0</v>
      </c>
      <c r="L124" s="25"/>
    </row>
    <row r="125" spans="2:63" s="1" customFormat="1" ht="10.35" customHeight="1">
      <c r="B125" s="25"/>
      <c r="L125" s="25"/>
    </row>
    <row r="126" spans="2:63" s="10" customFormat="1" ht="29.25" customHeight="1">
      <c r="B126" s="115"/>
      <c r="C126" s="116" t="s">
        <v>182</v>
      </c>
      <c r="D126" s="117" t="s">
        <v>54</v>
      </c>
      <c r="E126" s="117" t="s">
        <v>50</v>
      </c>
      <c r="F126" s="117" t="s">
        <v>51</v>
      </c>
      <c r="G126" s="117" t="s">
        <v>183</v>
      </c>
      <c r="H126" s="117" t="s">
        <v>184</v>
      </c>
      <c r="I126" s="117" t="s">
        <v>185</v>
      </c>
      <c r="J126" s="118" t="s">
        <v>149</v>
      </c>
      <c r="K126" s="119" t="s">
        <v>186</v>
      </c>
      <c r="L126" s="115"/>
      <c r="M126" s="55" t="s">
        <v>1</v>
      </c>
      <c r="N126" s="56" t="s">
        <v>33</v>
      </c>
      <c r="O126" s="56" t="s">
        <v>187</v>
      </c>
      <c r="P126" s="56" t="s">
        <v>188</v>
      </c>
      <c r="Q126" s="56" t="s">
        <v>189</v>
      </c>
      <c r="R126" s="56" t="s">
        <v>190</v>
      </c>
      <c r="S126" s="56" t="s">
        <v>191</v>
      </c>
      <c r="T126" s="57" t="s">
        <v>192</v>
      </c>
    </row>
    <row r="127" spans="2:63" s="1" customFormat="1" ht="22.9" customHeight="1">
      <c r="B127" s="25"/>
      <c r="C127" s="60" t="s">
        <v>150</v>
      </c>
      <c r="J127" s="120">
        <f>BK127</f>
        <v>0</v>
      </c>
      <c r="L127" s="25"/>
      <c r="M127" s="58"/>
      <c r="N127" s="49"/>
      <c r="O127" s="49"/>
      <c r="P127" s="121">
        <f>P128</f>
        <v>0</v>
      </c>
      <c r="Q127" s="49"/>
      <c r="R127" s="121">
        <f>R128</f>
        <v>1.3070000000000013</v>
      </c>
      <c r="S127" s="49"/>
      <c r="T127" s="122">
        <f>T128</f>
        <v>0</v>
      </c>
      <c r="AT127" s="13" t="s">
        <v>68</v>
      </c>
      <c r="AU127" s="13" t="s">
        <v>151</v>
      </c>
      <c r="BK127" s="123">
        <f>BK128</f>
        <v>0</v>
      </c>
    </row>
    <row r="128" spans="2:63" s="11" customFormat="1" ht="25.9" customHeight="1">
      <c r="B128" s="124"/>
      <c r="D128" s="125" t="s">
        <v>68</v>
      </c>
      <c r="E128" s="126" t="s">
        <v>270</v>
      </c>
      <c r="F128" s="126" t="s">
        <v>995</v>
      </c>
      <c r="J128" s="127">
        <f>BK128</f>
        <v>0</v>
      </c>
      <c r="L128" s="124"/>
      <c r="M128" s="128"/>
      <c r="P128" s="129">
        <f>P129+P178</f>
        <v>0</v>
      </c>
      <c r="R128" s="129">
        <f>R129+R178</f>
        <v>1.3070000000000013</v>
      </c>
      <c r="T128" s="130">
        <f>T129+T178</f>
        <v>0</v>
      </c>
      <c r="AR128" s="125" t="s">
        <v>88</v>
      </c>
      <c r="AT128" s="131" t="s">
        <v>68</v>
      </c>
      <c r="AU128" s="131" t="s">
        <v>69</v>
      </c>
      <c r="AY128" s="125" t="s">
        <v>195</v>
      </c>
      <c r="BK128" s="132">
        <f>BK129+BK178</f>
        <v>0</v>
      </c>
    </row>
    <row r="129" spans="2:65" s="11" customFormat="1" ht="22.9" customHeight="1">
      <c r="B129" s="124"/>
      <c r="D129" s="125" t="s">
        <v>68</v>
      </c>
      <c r="E129" s="133" t="s">
        <v>1071</v>
      </c>
      <c r="F129" s="133" t="s">
        <v>1072</v>
      </c>
      <c r="J129" s="134">
        <f>BK129</f>
        <v>0</v>
      </c>
      <c r="L129" s="124"/>
      <c r="M129" s="128"/>
      <c r="P129" s="129">
        <f>SUM(P130:P177)</f>
        <v>0</v>
      </c>
      <c r="R129" s="129">
        <f>SUM(R130:R177)</f>
        <v>1.3070000000000013</v>
      </c>
      <c r="T129" s="130">
        <f>SUM(T130:T177)</f>
        <v>0</v>
      </c>
      <c r="AR129" s="125" t="s">
        <v>88</v>
      </c>
      <c r="AT129" s="131" t="s">
        <v>68</v>
      </c>
      <c r="AU129" s="131" t="s">
        <v>76</v>
      </c>
      <c r="AY129" s="125" t="s">
        <v>195</v>
      </c>
      <c r="BK129" s="132">
        <f>SUM(BK130:BK177)</f>
        <v>0</v>
      </c>
    </row>
    <row r="130" spans="2:65" s="1" customFormat="1" ht="24.2" customHeight="1">
      <c r="B130" s="135"/>
      <c r="C130" s="136" t="s">
        <v>76</v>
      </c>
      <c r="D130" s="136" t="s">
        <v>197</v>
      </c>
      <c r="E130" s="137" t="s">
        <v>76</v>
      </c>
      <c r="F130" s="138" t="s">
        <v>1139</v>
      </c>
      <c r="G130" s="139" t="s">
        <v>299</v>
      </c>
      <c r="H130" s="140">
        <v>55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</v>
      </c>
      <c r="P130" s="145">
        <f t="shared" ref="P130:P177" si="0">O130*H130</f>
        <v>0</v>
      </c>
      <c r="Q130" s="145">
        <v>0</v>
      </c>
      <c r="R130" s="145">
        <f t="shared" ref="R130:R177" si="1">Q130*H130</f>
        <v>0</v>
      </c>
      <c r="S130" s="145">
        <v>0</v>
      </c>
      <c r="T130" s="146">
        <f t="shared" ref="T130:T177" si="2">S130*H130</f>
        <v>0</v>
      </c>
      <c r="AR130" s="147" t="s">
        <v>426</v>
      </c>
      <c r="AT130" s="147" t="s">
        <v>197</v>
      </c>
      <c r="AU130" s="147" t="s">
        <v>82</v>
      </c>
      <c r="AY130" s="13" t="s">
        <v>195</v>
      </c>
      <c r="BE130" s="148">
        <f t="shared" ref="BE130:BE177" si="3">IF(N130="základná",J130,0)</f>
        <v>0</v>
      </c>
      <c r="BF130" s="148">
        <f t="shared" ref="BF130:BF177" si="4">IF(N130="znížená",J130,0)</f>
        <v>0</v>
      </c>
      <c r="BG130" s="148">
        <f t="shared" ref="BG130:BG177" si="5">IF(N130="zákl. prenesená",J130,0)</f>
        <v>0</v>
      </c>
      <c r="BH130" s="148">
        <f t="shared" ref="BH130:BH177" si="6">IF(N130="zníž. prenesená",J130,0)</f>
        <v>0</v>
      </c>
      <c r="BI130" s="148">
        <f t="shared" ref="BI130:BI177" si="7">IF(N130="nulová",J130,0)</f>
        <v>0</v>
      </c>
      <c r="BJ130" s="13" t="s">
        <v>82</v>
      </c>
      <c r="BK130" s="148">
        <f t="shared" ref="BK130:BK177" si="8">ROUND(I130*H130,2)</f>
        <v>0</v>
      </c>
      <c r="BL130" s="13" t="s">
        <v>426</v>
      </c>
      <c r="BM130" s="147" t="s">
        <v>82</v>
      </c>
    </row>
    <row r="131" spans="2:65" s="1" customFormat="1" ht="16.5" customHeight="1">
      <c r="B131" s="135"/>
      <c r="C131" s="149" t="s">
        <v>82</v>
      </c>
      <c r="D131" s="149" t="s">
        <v>270</v>
      </c>
      <c r="E131" s="150" t="s">
        <v>82</v>
      </c>
      <c r="F131" s="151" t="s">
        <v>1140</v>
      </c>
      <c r="G131" s="152" t="s">
        <v>336</v>
      </c>
      <c r="H131" s="153">
        <v>38.5</v>
      </c>
      <c r="I131" s="154"/>
      <c r="J131" s="154"/>
      <c r="K131" s="155"/>
      <c r="L131" s="156"/>
      <c r="M131" s="157" t="s">
        <v>1</v>
      </c>
      <c r="N131" s="158" t="s">
        <v>35</v>
      </c>
      <c r="O131" s="145">
        <v>0</v>
      </c>
      <c r="P131" s="145">
        <f t="shared" si="0"/>
        <v>0</v>
      </c>
      <c r="Q131" s="145">
        <v>1.01298701298701E-3</v>
      </c>
      <c r="R131" s="145">
        <f t="shared" si="1"/>
        <v>3.8999999999999889E-2</v>
      </c>
      <c r="S131" s="145">
        <v>0</v>
      </c>
      <c r="T131" s="146">
        <f t="shared" si="2"/>
        <v>0</v>
      </c>
      <c r="AR131" s="147" t="s">
        <v>1004</v>
      </c>
      <c r="AT131" s="147" t="s">
        <v>270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426</v>
      </c>
      <c r="BM131" s="147" t="s">
        <v>201</v>
      </c>
    </row>
    <row r="132" spans="2:65" s="1" customFormat="1" ht="24.2" customHeight="1">
      <c r="B132" s="135"/>
      <c r="C132" s="136" t="s">
        <v>88</v>
      </c>
      <c r="D132" s="136" t="s">
        <v>197</v>
      </c>
      <c r="E132" s="137" t="s">
        <v>88</v>
      </c>
      <c r="F132" s="138" t="s">
        <v>1141</v>
      </c>
      <c r="G132" s="139" t="s">
        <v>299</v>
      </c>
      <c r="H132" s="140">
        <v>587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426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426</v>
      </c>
      <c r="BM132" s="147" t="s">
        <v>215</v>
      </c>
    </row>
    <row r="133" spans="2:65" s="1" customFormat="1" ht="16.5" customHeight="1">
      <c r="B133" s="135"/>
      <c r="C133" s="149" t="s">
        <v>201</v>
      </c>
      <c r="D133" s="149" t="s">
        <v>270</v>
      </c>
      <c r="E133" s="150" t="s">
        <v>201</v>
      </c>
      <c r="F133" s="151" t="s">
        <v>1142</v>
      </c>
      <c r="G133" s="152" t="s">
        <v>574</v>
      </c>
      <c r="H133" s="153">
        <v>557.65</v>
      </c>
      <c r="I133" s="154"/>
      <c r="J133" s="154"/>
      <c r="K133" s="155"/>
      <c r="L133" s="156"/>
      <c r="M133" s="157" t="s">
        <v>1</v>
      </c>
      <c r="N133" s="158" t="s">
        <v>35</v>
      </c>
      <c r="O133" s="145">
        <v>0</v>
      </c>
      <c r="P133" s="145">
        <f t="shared" si="0"/>
        <v>0</v>
      </c>
      <c r="Q133" s="145">
        <v>1.0006276338205E-3</v>
      </c>
      <c r="R133" s="145">
        <f t="shared" si="1"/>
        <v>0.55800000000000183</v>
      </c>
      <c r="S133" s="145">
        <v>0</v>
      </c>
      <c r="T133" s="146">
        <f t="shared" si="2"/>
        <v>0</v>
      </c>
      <c r="AR133" s="147" t="s">
        <v>1004</v>
      </c>
      <c r="AT133" s="147" t="s">
        <v>270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426</v>
      </c>
      <c r="BM133" s="147" t="s">
        <v>222</v>
      </c>
    </row>
    <row r="134" spans="2:65" s="1" customFormat="1" ht="24.2" customHeight="1">
      <c r="B134" s="135"/>
      <c r="C134" s="136" t="s">
        <v>211</v>
      </c>
      <c r="D134" s="136" t="s">
        <v>197</v>
      </c>
      <c r="E134" s="137" t="s">
        <v>211</v>
      </c>
      <c r="F134" s="138" t="s">
        <v>1143</v>
      </c>
      <c r="G134" s="139" t="s">
        <v>299</v>
      </c>
      <c r="H134" s="140">
        <v>199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426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426</v>
      </c>
      <c r="BM134" s="147" t="s">
        <v>230</v>
      </c>
    </row>
    <row r="135" spans="2:65" s="1" customFormat="1" ht="16.5" customHeight="1">
      <c r="B135" s="135"/>
      <c r="C135" s="149" t="s">
        <v>215</v>
      </c>
      <c r="D135" s="149" t="s">
        <v>270</v>
      </c>
      <c r="E135" s="150" t="s">
        <v>215</v>
      </c>
      <c r="F135" s="151" t="s">
        <v>1144</v>
      </c>
      <c r="G135" s="152" t="s">
        <v>574</v>
      </c>
      <c r="H135" s="153">
        <v>124.375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9.9698492462311594E-4</v>
      </c>
      <c r="R135" s="145">
        <f t="shared" si="1"/>
        <v>0.12400000000000004</v>
      </c>
      <c r="S135" s="145">
        <v>0</v>
      </c>
      <c r="T135" s="146">
        <f t="shared" si="2"/>
        <v>0</v>
      </c>
      <c r="AR135" s="147" t="s">
        <v>1004</v>
      </c>
      <c r="AT135" s="147" t="s">
        <v>270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426</v>
      </c>
      <c r="BM135" s="147" t="s">
        <v>238</v>
      </c>
    </row>
    <row r="136" spans="2:65" s="1" customFormat="1" ht="21.75" customHeight="1">
      <c r="B136" s="135"/>
      <c r="C136" s="136" t="s">
        <v>218</v>
      </c>
      <c r="D136" s="136" t="s">
        <v>197</v>
      </c>
      <c r="E136" s="137" t="s">
        <v>218</v>
      </c>
      <c r="F136" s="138" t="s">
        <v>1119</v>
      </c>
      <c r="G136" s="139" t="s">
        <v>336</v>
      </c>
      <c r="H136" s="140">
        <v>27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426</v>
      </c>
      <c r="AT136" s="147" t="s">
        <v>197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426</v>
      </c>
      <c r="BM136" s="147" t="s">
        <v>244</v>
      </c>
    </row>
    <row r="137" spans="2:65" s="1" customFormat="1" ht="24.2" customHeight="1">
      <c r="B137" s="135"/>
      <c r="C137" s="149" t="s">
        <v>222</v>
      </c>
      <c r="D137" s="149" t="s">
        <v>270</v>
      </c>
      <c r="E137" s="150" t="s">
        <v>222</v>
      </c>
      <c r="F137" s="151" t="s">
        <v>1145</v>
      </c>
      <c r="G137" s="152" t="s">
        <v>336</v>
      </c>
      <c r="H137" s="153">
        <v>27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0"/>
        <v>0</v>
      </c>
      <c r="Q137" s="145">
        <v>2.9629629629629602E-4</v>
      </c>
      <c r="R137" s="145">
        <f t="shared" si="1"/>
        <v>7.9999999999999932E-3</v>
      </c>
      <c r="S137" s="145">
        <v>0</v>
      </c>
      <c r="T137" s="146">
        <f t="shared" si="2"/>
        <v>0</v>
      </c>
      <c r="AR137" s="147" t="s">
        <v>1004</v>
      </c>
      <c r="AT137" s="147" t="s">
        <v>270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426</v>
      </c>
      <c r="BM137" s="147" t="s">
        <v>251</v>
      </c>
    </row>
    <row r="138" spans="2:65" s="1" customFormat="1" ht="24.2" customHeight="1">
      <c r="B138" s="135"/>
      <c r="C138" s="149" t="s">
        <v>226</v>
      </c>
      <c r="D138" s="149" t="s">
        <v>270</v>
      </c>
      <c r="E138" s="150" t="s">
        <v>226</v>
      </c>
      <c r="F138" s="151" t="s">
        <v>1146</v>
      </c>
      <c r="G138" s="152" t="s">
        <v>336</v>
      </c>
      <c r="H138" s="153">
        <v>27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2.2222222222222199E-4</v>
      </c>
      <c r="R138" s="145">
        <f t="shared" si="1"/>
        <v>5.9999999999999941E-3</v>
      </c>
      <c r="S138" s="145">
        <v>0</v>
      </c>
      <c r="T138" s="146">
        <f t="shared" si="2"/>
        <v>0</v>
      </c>
      <c r="AR138" s="147" t="s">
        <v>1004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426</v>
      </c>
      <c r="BM138" s="147" t="s">
        <v>254</v>
      </c>
    </row>
    <row r="139" spans="2:65" s="1" customFormat="1" ht="21.75" customHeight="1">
      <c r="B139" s="135"/>
      <c r="C139" s="136" t="s">
        <v>230</v>
      </c>
      <c r="D139" s="136" t="s">
        <v>197</v>
      </c>
      <c r="E139" s="137" t="s">
        <v>230</v>
      </c>
      <c r="F139" s="138" t="s">
        <v>1147</v>
      </c>
      <c r="G139" s="139" t="s">
        <v>336</v>
      </c>
      <c r="H139" s="140">
        <v>382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426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426</v>
      </c>
      <c r="BM139" s="147" t="s">
        <v>258</v>
      </c>
    </row>
    <row r="140" spans="2:65" s="1" customFormat="1" ht="24.2" customHeight="1">
      <c r="B140" s="135"/>
      <c r="C140" s="149" t="s">
        <v>234</v>
      </c>
      <c r="D140" s="149" t="s">
        <v>270</v>
      </c>
      <c r="E140" s="150" t="s">
        <v>234</v>
      </c>
      <c r="F140" s="151" t="s">
        <v>1148</v>
      </c>
      <c r="G140" s="152" t="s">
        <v>336</v>
      </c>
      <c r="H140" s="153">
        <v>382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1.9109947643979099E-4</v>
      </c>
      <c r="R140" s="145">
        <f t="shared" si="1"/>
        <v>7.3000000000000162E-2</v>
      </c>
      <c r="S140" s="145">
        <v>0</v>
      </c>
      <c r="T140" s="146">
        <f t="shared" si="2"/>
        <v>0</v>
      </c>
      <c r="AR140" s="147" t="s">
        <v>1004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426</v>
      </c>
      <c r="BM140" s="147" t="s">
        <v>261</v>
      </c>
    </row>
    <row r="141" spans="2:65" s="1" customFormat="1" ht="16.5" customHeight="1">
      <c r="B141" s="135"/>
      <c r="C141" s="149" t="s">
        <v>238</v>
      </c>
      <c r="D141" s="149" t="s">
        <v>270</v>
      </c>
      <c r="E141" s="150" t="s">
        <v>238</v>
      </c>
      <c r="F141" s="151" t="s">
        <v>1149</v>
      </c>
      <c r="G141" s="152" t="s">
        <v>336</v>
      </c>
      <c r="H141" s="153">
        <v>382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0"/>
        <v>0</v>
      </c>
      <c r="Q141" s="145">
        <v>4.9738219895287997E-5</v>
      </c>
      <c r="R141" s="145">
        <f t="shared" si="1"/>
        <v>1.9000000000000013E-2</v>
      </c>
      <c r="S141" s="145">
        <v>0</v>
      </c>
      <c r="T141" s="146">
        <f t="shared" si="2"/>
        <v>0</v>
      </c>
      <c r="AR141" s="147" t="s">
        <v>1004</v>
      </c>
      <c r="AT141" s="147" t="s">
        <v>270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426</v>
      </c>
      <c r="BM141" s="147" t="s">
        <v>265</v>
      </c>
    </row>
    <row r="142" spans="2:65" s="1" customFormat="1" ht="21.75" customHeight="1">
      <c r="B142" s="135"/>
      <c r="C142" s="136" t="s">
        <v>241</v>
      </c>
      <c r="D142" s="136" t="s">
        <v>197</v>
      </c>
      <c r="E142" s="137" t="s">
        <v>241</v>
      </c>
      <c r="F142" s="138" t="s">
        <v>1147</v>
      </c>
      <c r="G142" s="139" t="s">
        <v>336</v>
      </c>
      <c r="H142" s="140">
        <v>8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</v>
      </c>
      <c r="P142" s="145">
        <f t="shared" si="0"/>
        <v>0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426</v>
      </c>
      <c r="AT142" s="147" t="s">
        <v>197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426</v>
      </c>
      <c r="BM142" s="147" t="s">
        <v>268</v>
      </c>
    </row>
    <row r="143" spans="2:65" s="1" customFormat="1" ht="24.2" customHeight="1">
      <c r="B143" s="135"/>
      <c r="C143" s="149" t="s">
        <v>244</v>
      </c>
      <c r="D143" s="149" t="s">
        <v>270</v>
      </c>
      <c r="E143" s="150" t="s">
        <v>244</v>
      </c>
      <c r="F143" s="151" t="s">
        <v>1150</v>
      </c>
      <c r="G143" s="152" t="s">
        <v>336</v>
      </c>
      <c r="H143" s="153">
        <v>8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2.5000000000000001E-4</v>
      </c>
      <c r="R143" s="145">
        <f t="shared" si="1"/>
        <v>2E-3</v>
      </c>
      <c r="S143" s="145">
        <v>0</v>
      </c>
      <c r="T143" s="146">
        <f t="shared" si="2"/>
        <v>0</v>
      </c>
      <c r="AR143" s="147" t="s">
        <v>1004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426</v>
      </c>
      <c r="BM143" s="147" t="s">
        <v>273</v>
      </c>
    </row>
    <row r="144" spans="2:65" s="1" customFormat="1" ht="16.5" customHeight="1">
      <c r="B144" s="135"/>
      <c r="C144" s="149" t="s">
        <v>247</v>
      </c>
      <c r="D144" s="149" t="s">
        <v>270</v>
      </c>
      <c r="E144" s="150" t="s">
        <v>247</v>
      </c>
      <c r="F144" s="151" t="s">
        <v>1149</v>
      </c>
      <c r="G144" s="152" t="s">
        <v>336</v>
      </c>
      <c r="H144" s="153">
        <v>8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0"/>
        <v>0</v>
      </c>
      <c r="Q144" s="145">
        <v>0</v>
      </c>
      <c r="R144" s="145">
        <f t="shared" si="1"/>
        <v>0</v>
      </c>
      <c r="S144" s="145">
        <v>0</v>
      </c>
      <c r="T144" s="146">
        <f t="shared" si="2"/>
        <v>0</v>
      </c>
      <c r="AR144" s="147" t="s">
        <v>1004</v>
      </c>
      <c r="AT144" s="147" t="s">
        <v>270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426</v>
      </c>
      <c r="BM144" s="147" t="s">
        <v>276</v>
      </c>
    </row>
    <row r="145" spans="2:65" s="1" customFormat="1" ht="21.75" customHeight="1">
      <c r="B145" s="135"/>
      <c r="C145" s="136" t="s">
        <v>251</v>
      </c>
      <c r="D145" s="136" t="s">
        <v>197</v>
      </c>
      <c r="E145" s="137" t="s">
        <v>251</v>
      </c>
      <c r="F145" s="138" t="s">
        <v>1151</v>
      </c>
      <c r="G145" s="139" t="s">
        <v>336</v>
      </c>
      <c r="H145" s="140">
        <v>27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si="0"/>
        <v>0</v>
      </c>
      <c r="Q145" s="145">
        <v>0</v>
      </c>
      <c r="R145" s="145">
        <f t="shared" si="1"/>
        <v>0</v>
      </c>
      <c r="S145" s="145">
        <v>0</v>
      </c>
      <c r="T145" s="146">
        <f t="shared" si="2"/>
        <v>0</v>
      </c>
      <c r="AR145" s="147" t="s">
        <v>426</v>
      </c>
      <c r="AT145" s="147" t="s">
        <v>197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426</v>
      </c>
      <c r="BM145" s="147" t="s">
        <v>279</v>
      </c>
    </row>
    <row r="146" spans="2:65" s="1" customFormat="1" ht="16.5" customHeight="1">
      <c r="B146" s="135"/>
      <c r="C146" s="149" t="s">
        <v>255</v>
      </c>
      <c r="D146" s="149" t="s">
        <v>270</v>
      </c>
      <c r="E146" s="150" t="s">
        <v>255</v>
      </c>
      <c r="F146" s="151" t="s">
        <v>1152</v>
      </c>
      <c r="G146" s="152" t="s">
        <v>336</v>
      </c>
      <c r="H146" s="153">
        <v>27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0</v>
      </c>
      <c r="R146" s="145">
        <f t="shared" si="1"/>
        <v>0</v>
      </c>
      <c r="S146" s="145">
        <v>0</v>
      </c>
      <c r="T146" s="146">
        <f t="shared" si="2"/>
        <v>0</v>
      </c>
      <c r="AR146" s="147" t="s">
        <v>1004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426</v>
      </c>
      <c r="BM146" s="147" t="s">
        <v>285</v>
      </c>
    </row>
    <row r="147" spans="2:65" s="1" customFormat="1" ht="24.2" customHeight="1">
      <c r="B147" s="135"/>
      <c r="C147" s="149" t="s">
        <v>254</v>
      </c>
      <c r="D147" s="149" t="s">
        <v>270</v>
      </c>
      <c r="E147" s="150" t="s">
        <v>254</v>
      </c>
      <c r="F147" s="151" t="s">
        <v>1153</v>
      </c>
      <c r="G147" s="152" t="s">
        <v>336</v>
      </c>
      <c r="H147" s="153">
        <v>27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0"/>
        <v>0</v>
      </c>
      <c r="Q147" s="145">
        <v>1.1111111111111099E-4</v>
      </c>
      <c r="R147" s="145">
        <f t="shared" si="1"/>
        <v>2.999999999999997E-3</v>
      </c>
      <c r="S147" s="145">
        <v>0</v>
      </c>
      <c r="T147" s="146">
        <f t="shared" si="2"/>
        <v>0</v>
      </c>
      <c r="AR147" s="147" t="s">
        <v>1004</v>
      </c>
      <c r="AT147" s="147" t="s">
        <v>270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426</v>
      </c>
      <c r="BM147" s="147" t="s">
        <v>287</v>
      </c>
    </row>
    <row r="148" spans="2:65" s="1" customFormat="1" ht="24.2" customHeight="1">
      <c r="B148" s="135"/>
      <c r="C148" s="136" t="s">
        <v>262</v>
      </c>
      <c r="D148" s="136" t="s">
        <v>197</v>
      </c>
      <c r="E148" s="137" t="s">
        <v>262</v>
      </c>
      <c r="F148" s="138" t="s">
        <v>1154</v>
      </c>
      <c r="G148" s="139" t="s">
        <v>336</v>
      </c>
      <c r="H148" s="140">
        <v>12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0"/>
        <v>0</v>
      </c>
      <c r="Q148" s="145">
        <v>0</v>
      </c>
      <c r="R148" s="145">
        <f t="shared" si="1"/>
        <v>0</v>
      </c>
      <c r="S148" s="145">
        <v>0</v>
      </c>
      <c r="T148" s="146">
        <f t="shared" si="2"/>
        <v>0</v>
      </c>
      <c r="AR148" s="147" t="s">
        <v>426</v>
      </c>
      <c r="AT148" s="147" t="s">
        <v>197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426</v>
      </c>
      <c r="BM148" s="147" t="s">
        <v>292</v>
      </c>
    </row>
    <row r="149" spans="2:65" s="1" customFormat="1" ht="24.2" customHeight="1">
      <c r="B149" s="135"/>
      <c r="C149" s="149" t="s">
        <v>258</v>
      </c>
      <c r="D149" s="149" t="s">
        <v>270</v>
      </c>
      <c r="E149" s="150" t="s">
        <v>258</v>
      </c>
      <c r="F149" s="151" t="s">
        <v>1155</v>
      </c>
      <c r="G149" s="152" t="s">
        <v>336</v>
      </c>
      <c r="H149" s="153">
        <v>12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0"/>
        <v>0</v>
      </c>
      <c r="Q149" s="145">
        <v>4.2500000000000003E-3</v>
      </c>
      <c r="R149" s="145">
        <f t="shared" si="1"/>
        <v>5.1000000000000004E-2</v>
      </c>
      <c r="S149" s="145">
        <v>0</v>
      </c>
      <c r="T149" s="146">
        <f t="shared" si="2"/>
        <v>0</v>
      </c>
      <c r="AR149" s="147" t="s">
        <v>1004</v>
      </c>
      <c r="AT149" s="147" t="s">
        <v>270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426</v>
      </c>
      <c r="BM149" s="147" t="s">
        <v>295</v>
      </c>
    </row>
    <row r="150" spans="2:65" s="1" customFormat="1" ht="24.2" customHeight="1">
      <c r="B150" s="135"/>
      <c r="C150" s="136" t="s">
        <v>269</v>
      </c>
      <c r="D150" s="136" t="s">
        <v>197</v>
      </c>
      <c r="E150" s="137" t="s">
        <v>269</v>
      </c>
      <c r="F150" s="138" t="s">
        <v>1156</v>
      </c>
      <c r="G150" s="139" t="s">
        <v>336</v>
      </c>
      <c r="H150" s="140">
        <v>4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0"/>
        <v>0</v>
      </c>
      <c r="Q150" s="145">
        <v>0</v>
      </c>
      <c r="R150" s="145">
        <f t="shared" si="1"/>
        <v>0</v>
      </c>
      <c r="S150" s="145">
        <v>0</v>
      </c>
      <c r="T150" s="146">
        <f t="shared" si="2"/>
        <v>0</v>
      </c>
      <c r="AR150" s="147" t="s">
        <v>426</v>
      </c>
      <c r="AT150" s="147" t="s">
        <v>197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426</v>
      </c>
      <c r="BM150" s="147" t="s">
        <v>300</v>
      </c>
    </row>
    <row r="151" spans="2:65" s="1" customFormat="1" ht="24.2" customHeight="1">
      <c r="B151" s="135"/>
      <c r="C151" s="149" t="s">
        <v>261</v>
      </c>
      <c r="D151" s="149" t="s">
        <v>270</v>
      </c>
      <c r="E151" s="150" t="s">
        <v>261</v>
      </c>
      <c r="F151" s="151" t="s">
        <v>1157</v>
      </c>
      <c r="G151" s="152" t="s">
        <v>336</v>
      </c>
      <c r="H151" s="153">
        <v>4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0"/>
        <v>0</v>
      </c>
      <c r="Q151" s="145">
        <v>4.2500000000000003E-3</v>
      </c>
      <c r="R151" s="145">
        <f t="shared" si="1"/>
        <v>1.7000000000000001E-2</v>
      </c>
      <c r="S151" s="145">
        <v>0</v>
      </c>
      <c r="T151" s="146">
        <f t="shared" si="2"/>
        <v>0</v>
      </c>
      <c r="AR151" s="147" t="s">
        <v>1004</v>
      </c>
      <c r="AT151" s="147" t="s">
        <v>270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426</v>
      </c>
      <c r="BM151" s="147" t="s">
        <v>303</v>
      </c>
    </row>
    <row r="152" spans="2:65" s="1" customFormat="1" ht="16.5" customHeight="1">
      <c r="B152" s="135"/>
      <c r="C152" s="136" t="s">
        <v>7</v>
      </c>
      <c r="D152" s="136" t="s">
        <v>197</v>
      </c>
      <c r="E152" s="137" t="s">
        <v>7</v>
      </c>
      <c r="F152" s="138" t="s">
        <v>1158</v>
      </c>
      <c r="G152" s="139" t="s">
        <v>336</v>
      </c>
      <c r="H152" s="140">
        <v>4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</v>
      </c>
      <c r="P152" s="145">
        <f t="shared" si="0"/>
        <v>0</v>
      </c>
      <c r="Q152" s="145">
        <v>0</v>
      </c>
      <c r="R152" s="145">
        <f t="shared" si="1"/>
        <v>0</v>
      </c>
      <c r="S152" s="145">
        <v>0</v>
      </c>
      <c r="T152" s="146">
        <f t="shared" si="2"/>
        <v>0</v>
      </c>
      <c r="AR152" s="147" t="s">
        <v>426</v>
      </c>
      <c r="AT152" s="147" t="s">
        <v>197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426</v>
      </c>
      <c r="BM152" s="147" t="s">
        <v>307</v>
      </c>
    </row>
    <row r="153" spans="2:65" s="1" customFormat="1" ht="24.2" customHeight="1">
      <c r="B153" s="135"/>
      <c r="C153" s="149" t="s">
        <v>265</v>
      </c>
      <c r="D153" s="149" t="s">
        <v>270</v>
      </c>
      <c r="E153" s="150" t="s">
        <v>265</v>
      </c>
      <c r="F153" s="151" t="s">
        <v>1159</v>
      </c>
      <c r="G153" s="152" t="s">
        <v>336</v>
      </c>
      <c r="H153" s="153">
        <v>4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0"/>
        <v>0</v>
      </c>
      <c r="Q153" s="145">
        <v>6.0000000000000001E-3</v>
      </c>
      <c r="R153" s="145">
        <f t="shared" si="1"/>
        <v>2.4E-2</v>
      </c>
      <c r="S153" s="145">
        <v>0</v>
      </c>
      <c r="T153" s="146">
        <f t="shared" si="2"/>
        <v>0</v>
      </c>
      <c r="AR153" s="147" t="s">
        <v>1004</v>
      </c>
      <c r="AT153" s="147" t="s">
        <v>270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426</v>
      </c>
      <c r="BM153" s="147" t="s">
        <v>310</v>
      </c>
    </row>
    <row r="154" spans="2:65" s="1" customFormat="1" ht="16.5" customHeight="1">
      <c r="B154" s="135"/>
      <c r="C154" s="136" t="s">
        <v>286</v>
      </c>
      <c r="D154" s="136" t="s">
        <v>197</v>
      </c>
      <c r="E154" s="137" t="s">
        <v>286</v>
      </c>
      <c r="F154" s="138" t="s">
        <v>1158</v>
      </c>
      <c r="G154" s="139" t="s">
        <v>336</v>
      </c>
      <c r="H154" s="140">
        <v>7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0"/>
        <v>0</v>
      </c>
      <c r="Q154" s="145">
        <v>0</v>
      </c>
      <c r="R154" s="145">
        <f t="shared" si="1"/>
        <v>0</v>
      </c>
      <c r="S154" s="145">
        <v>0</v>
      </c>
      <c r="T154" s="146">
        <f t="shared" si="2"/>
        <v>0</v>
      </c>
      <c r="AR154" s="147" t="s">
        <v>426</v>
      </c>
      <c r="AT154" s="147" t="s">
        <v>197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426</v>
      </c>
      <c r="BM154" s="147" t="s">
        <v>314</v>
      </c>
    </row>
    <row r="155" spans="2:65" s="1" customFormat="1" ht="24.2" customHeight="1">
      <c r="B155" s="135"/>
      <c r="C155" s="149" t="s">
        <v>268</v>
      </c>
      <c r="D155" s="149" t="s">
        <v>270</v>
      </c>
      <c r="E155" s="150" t="s">
        <v>268</v>
      </c>
      <c r="F155" s="151" t="s">
        <v>1160</v>
      </c>
      <c r="G155" s="152" t="s">
        <v>336</v>
      </c>
      <c r="H155" s="153">
        <v>7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0"/>
        <v>0</v>
      </c>
      <c r="Q155" s="145">
        <v>1.12857142857143E-2</v>
      </c>
      <c r="R155" s="145">
        <f t="shared" si="1"/>
        <v>7.9000000000000098E-2</v>
      </c>
      <c r="S155" s="145">
        <v>0</v>
      </c>
      <c r="T155" s="146">
        <f t="shared" si="2"/>
        <v>0</v>
      </c>
      <c r="AR155" s="147" t="s">
        <v>1004</v>
      </c>
      <c r="AT155" s="147" t="s">
        <v>270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426</v>
      </c>
      <c r="BM155" s="147" t="s">
        <v>317</v>
      </c>
    </row>
    <row r="156" spans="2:65" s="1" customFormat="1" ht="16.5" customHeight="1">
      <c r="B156" s="135"/>
      <c r="C156" s="136" t="s">
        <v>289</v>
      </c>
      <c r="D156" s="136" t="s">
        <v>197</v>
      </c>
      <c r="E156" s="137" t="s">
        <v>289</v>
      </c>
      <c r="F156" s="138" t="s">
        <v>1161</v>
      </c>
      <c r="G156" s="139" t="s">
        <v>336</v>
      </c>
      <c r="H156" s="140">
        <v>28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</v>
      </c>
      <c r="P156" s="145">
        <f t="shared" si="0"/>
        <v>0</v>
      </c>
      <c r="Q156" s="145">
        <v>0</v>
      </c>
      <c r="R156" s="145">
        <f t="shared" si="1"/>
        <v>0</v>
      </c>
      <c r="S156" s="145">
        <v>0</v>
      </c>
      <c r="T156" s="146">
        <f t="shared" si="2"/>
        <v>0</v>
      </c>
      <c r="AR156" s="147" t="s">
        <v>426</v>
      </c>
      <c r="AT156" s="147" t="s">
        <v>197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426</v>
      </c>
      <c r="BM156" s="147" t="s">
        <v>322</v>
      </c>
    </row>
    <row r="157" spans="2:65" s="1" customFormat="1" ht="21.75" customHeight="1">
      <c r="B157" s="135"/>
      <c r="C157" s="149" t="s">
        <v>273</v>
      </c>
      <c r="D157" s="149" t="s">
        <v>270</v>
      </c>
      <c r="E157" s="150" t="s">
        <v>273</v>
      </c>
      <c r="F157" s="151" t="s">
        <v>1162</v>
      </c>
      <c r="G157" s="152" t="s">
        <v>336</v>
      </c>
      <c r="H157" s="153">
        <v>28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0"/>
        <v>0</v>
      </c>
      <c r="Q157" s="145">
        <v>3.9285714285714298E-4</v>
      </c>
      <c r="R157" s="145">
        <f t="shared" si="1"/>
        <v>1.1000000000000003E-2</v>
      </c>
      <c r="S157" s="145">
        <v>0</v>
      </c>
      <c r="T157" s="146">
        <f t="shared" si="2"/>
        <v>0</v>
      </c>
      <c r="AR157" s="147" t="s">
        <v>1004</v>
      </c>
      <c r="AT157" s="147" t="s">
        <v>270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426</v>
      </c>
      <c r="BM157" s="147" t="s">
        <v>325</v>
      </c>
    </row>
    <row r="158" spans="2:65" s="1" customFormat="1" ht="21.75" customHeight="1">
      <c r="B158" s="135"/>
      <c r="C158" s="136" t="s">
        <v>296</v>
      </c>
      <c r="D158" s="136" t="s">
        <v>197</v>
      </c>
      <c r="E158" s="137" t="s">
        <v>296</v>
      </c>
      <c r="F158" s="138" t="s">
        <v>1163</v>
      </c>
      <c r="G158" s="139" t="s">
        <v>336</v>
      </c>
      <c r="H158" s="140">
        <v>440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0"/>
        <v>0</v>
      </c>
      <c r="Q158" s="145">
        <v>0</v>
      </c>
      <c r="R158" s="145">
        <f t="shared" si="1"/>
        <v>0</v>
      </c>
      <c r="S158" s="145">
        <v>0</v>
      </c>
      <c r="T158" s="146">
        <f t="shared" si="2"/>
        <v>0</v>
      </c>
      <c r="AR158" s="147" t="s">
        <v>426</v>
      </c>
      <c r="AT158" s="147" t="s">
        <v>197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426</v>
      </c>
      <c r="BM158" s="147" t="s">
        <v>329</v>
      </c>
    </row>
    <row r="159" spans="2:65" s="1" customFormat="1" ht="16.5" customHeight="1">
      <c r="B159" s="135"/>
      <c r="C159" s="149" t="s">
        <v>276</v>
      </c>
      <c r="D159" s="149" t="s">
        <v>270</v>
      </c>
      <c r="E159" s="150" t="s">
        <v>276</v>
      </c>
      <c r="F159" s="151" t="s">
        <v>1164</v>
      </c>
      <c r="G159" s="152" t="s">
        <v>336</v>
      </c>
      <c r="H159" s="153">
        <v>440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0"/>
        <v>0</v>
      </c>
      <c r="Q159" s="145">
        <v>2.20454545454545E-4</v>
      </c>
      <c r="R159" s="145">
        <f t="shared" si="1"/>
        <v>9.6999999999999795E-2</v>
      </c>
      <c r="S159" s="145">
        <v>0</v>
      </c>
      <c r="T159" s="146">
        <f t="shared" si="2"/>
        <v>0</v>
      </c>
      <c r="AR159" s="147" t="s">
        <v>1004</v>
      </c>
      <c r="AT159" s="147" t="s">
        <v>270</v>
      </c>
      <c r="AU159" s="147" t="s">
        <v>82</v>
      </c>
      <c r="AY159" s="13" t="s">
        <v>195</v>
      </c>
      <c r="BE159" s="148">
        <f t="shared" si="3"/>
        <v>0</v>
      </c>
      <c r="BF159" s="148">
        <f t="shared" si="4"/>
        <v>0</v>
      </c>
      <c r="BG159" s="148">
        <f t="shared" si="5"/>
        <v>0</v>
      </c>
      <c r="BH159" s="148">
        <f t="shared" si="6"/>
        <v>0</v>
      </c>
      <c r="BI159" s="148">
        <f t="shared" si="7"/>
        <v>0</v>
      </c>
      <c r="BJ159" s="13" t="s">
        <v>82</v>
      </c>
      <c r="BK159" s="148">
        <f t="shared" si="8"/>
        <v>0</v>
      </c>
      <c r="BL159" s="13" t="s">
        <v>426</v>
      </c>
      <c r="BM159" s="147" t="s">
        <v>332</v>
      </c>
    </row>
    <row r="160" spans="2:65" s="1" customFormat="1" ht="21.75" customHeight="1">
      <c r="B160" s="135"/>
      <c r="C160" s="136" t="s">
        <v>304</v>
      </c>
      <c r="D160" s="136" t="s">
        <v>197</v>
      </c>
      <c r="E160" s="137" t="s">
        <v>304</v>
      </c>
      <c r="F160" s="138" t="s">
        <v>1163</v>
      </c>
      <c r="G160" s="139" t="s">
        <v>336</v>
      </c>
      <c r="H160" s="140">
        <v>11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</v>
      </c>
      <c r="P160" s="145">
        <f t="shared" si="0"/>
        <v>0</v>
      </c>
      <c r="Q160" s="145">
        <v>0</v>
      </c>
      <c r="R160" s="145">
        <f t="shared" si="1"/>
        <v>0</v>
      </c>
      <c r="S160" s="145">
        <v>0</v>
      </c>
      <c r="T160" s="146">
        <f t="shared" si="2"/>
        <v>0</v>
      </c>
      <c r="AR160" s="147" t="s">
        <v>426</v>
      </c>
      <c r="AT160" s="147" t="s">
        <v>197</v>
      </c>
      <c r="AU160" s="147" t="s">
        <v>82</v>
      </c>
      <c r="AY160" s="13" t="s">
        <v>195</v>
      </c>
      <c r="BE160" s="148">
        <f t="shared" si="3"/>
        <v>0</v>
      </c>
      <c r="BF160" s="148">
        <f t="shared" si="4"/>
        <v>0</v>
      </c>
      <c r="BG160" s="148">
        <f t="shared" si="5"/>
        <v>0</v>
      </c>
      <c r="BH160" s="148">
        <f t="shared" si="6"/>
        <v>0</v>
      </c>
      <c r="BI160" s="148">
        <f t="shared" si="7"/>
        <v>0</v>
      </c>
      <c r="BJ160" s="13" t="s">
        <v>82</v>
      </c>
      <c r="BK160" s="148">
        <f t="shared" si="8"/>
        <v>0</v>
      </c>
      <c r="BL160" s="13" t="s">
        <v>426</v>
      </c>
      <c r="BM160" s="147" t="s">
        <v>418</v>
      </c>
    </row>
    <row r="161" spans="2:65" s="1" customFormat="1" ht="16.5" customHeight="1">
      <c r="B161" s="135"/>
      <c r="C161" s="149" t="s">
        <v>279</v>
      </c>
      <c r="D161" s="149" t="s">
        <v>270</v>
      </c>
      <c r="E161" s="150" t="s">
        <v>279</v>
      </c>
      <c r="F161" s="151" t="s">
        <v>1164</v>
      </c>
      <c r="G161" s="152" t="s">
        <v>336</v>
      </c>
      <c r="H161" s="153">
        <v>11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0"/>
        <v>0</v>
      </c>
      <c r="Q161" s="145">
        <v>1.81818181818182E-4</v>
      </c>
      <c r="R161" s="145">
        <f t="shared" si="1"/>
        <v>2.0000000000000018E-3</v>
      </c>
      <c r="S161" s="145">
        <v>0</v>
      </c>
      <c r="T161" s="146">
        <f t="shared" si="2"/>
        <v>0</v>
      </c>
      <c r="AR161" s="147" t="s">
        <v>1004</v>
      </c>
      <c r="AT161" s="147" t="s">
        <v>270</v>
      </c>
      <c r="AU161" s="147" t="s">
        <v>82</v>
      </c>
      <c r="AY161" s="13" t="s">
        <v>195</v>
      </c>
      <c r="BE161" s="148">
        <f t="shared" si="3"/>
        <v>0</v>
      </c>
      <c r="BF161" s="148">
        <f t="shared" si="4"/>
        <v>0</v>
      </c>
      <c r="BG161" s="148">
        <f t="shared" si="5"/>
        <v>0</v>
      </c>
      <c r="BH161" s="148">
        <f t="shared" si="6"/>
        <v>0</v>
      </c>
      <c r="BI161" s="148">
        <f t="shared" si="7"/>
        <v>0</v>
      </c>
      <c r="BJ161" s="13" t="s">
        <v>82</v>
      </c>
      <c r="BK161" s="148">
        <f t="shared" si="8"/>
        <v>0</v>
      </c>
      <c r="BL161" s="13" t="s">
        <v>426</v>
      </c>
      <c r="BM161" s="147" t="s">
        <v>426</v>
      </c>
    </row>
    <row r="162" spans="2:65" s="1" customFormat="1" ht="16.5" customHeight="1">
      <c r="B162" s="135"/>
      <c r="C162" s="136" t="s">
        <v>311</v>
      </c>
      <c r="D162" s="136" t="s">
        <v>197</v>
      </c>
      <c r="E162" s="137" t="s">
        <v>311</v>
      </c>
      <c r="F162" s="138" t="s">
        <v>1165</v>
      </c>
      <c r="G162" s="139" t="s">
        <v>336</v>
      </c>
      <c r="H162" s="140">
        <v>37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</v>
      </c>
      <c r="P162" s="145">
        <f t="shared" si="0"/>
        <v>0</v>
      </c>
      <c r="Q162" s="145">
        <v>0</v>
      </c>
      <c r="R162" s="145">
        <f t="shared" si="1"/>
        <v>0</v>
      </c>
      <c r="S162" s="145">
        <v>0</v>
      </c>
      <c r="T162" s="146">
        <f t="shared" si="2"/>
        <v>0</v>
      </c>
      <c r="AR162" s="147" t="s">
        <v>426</v>
      </c>
      <c r="AT162" s="147" t="s">
        <v>197</v>
      </c>
      <c r="AU162" s="147" t="s">
        <v>82</v>
      </c>
      <c r="AY162" s="13" t="s">
        <v>195</v>
      </c>
      <c r="BE162" s="148">
        <f t="shared" si="3"/>
        <v>0</v>
      </c>
      <c r="BF162" s="148">
        <f t="shared" si="4"/>
        <v>0</v>
      </c>
      <c r="BG162" s="148">
        <f t="shared" si="5"/>
        <v>0</v>
      </c>
      <c r="BH162" s="148">
        <f t="shared" si="6"/>
        <v>0</v>
      </c>
      <c r="BI162" s="148">
        <f t="shared" si="7"/>
        <v>0</v>
      </c>
      <c r="BJ162" s="13" t="s">
        <v>82</v>
      </c>
      <c r="BK162" s="148">
        <f t="shared" si="8"/>
        <v>0</v>
      </c>
      <c r="BL162" s="13" t="s">
        <v>426</v>
      </c>
      <c r="BM162" s="147" t="s">
        <v>434</v>
      </c>
    </row>
    <row r="163" spans="2:65" s="1" customFormat="1" ht="24.2" customHeight="1">
      <c r="B163" s="135"/>
      <c r="C163" s="149" t="s">
        <v>285</v>
      </c>
      <c r="D163" s="149" t="s">
        <v>270</v>
      </c>
      <c r="E163" s="150" t="s">
        <v>285</v>
      </c>
      <c r="F163" s="151" t="s">
        <v>1166</v>
      </c>
      <c r="G163" s="152" t="s">
        <v>336</v>
      </c>
      <c r="H163" s="153">
        <v>37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0"/>
        <v>0</v>
      </c>
      <c r="Q163" s="145">
        <v>1.6216216216216199E-4</v>
      </c>
      <c r="R163" s="145">
        <f t="shared" si="1"/>
        <v>5.9999999999999941E-3</v>
      </c>
      <c r="S163" s="145">
        <v>0</v>
      </c>
      <c r="T163" s="146">
        <f t="shared" si="2"/>
        <v>0</v>
      </c>
      <c r="AR163" s="147" t="s">
        <v>1004</v>
      </c>
      <c r="AT163" s="147" t="s">
        <v>270</v>
      </c>
      <c r="AU163" s="147" t="s">
        <v>82</v>
      </c>
      <c r="AY163" s="13" t="s">
        <v>195</v>
      </c>
      <c r="BE163" s="148">
        <f t="shared" si="3"/>
        <v>0</v>
      </c>
      <c r="BF163" s="148">
        <f t="shared" si="4"/>
        <v>0</v>
      </c>
      <c r="BG163" s="148">
        <f t="shared" si="5"/>
        <v>0</v>
      </c>
      <c r="BH163" s="148">
        <f t="shared" si="6"/>
        <v>0</v>
      </c>
      <c r="BI163" s="148">
        <f t="shared" si="7"/>
        <v>0</v>
      </c>
      <c r="BJ163" s="13" t="s">
        <v>82</v>
      </c>
      <c r="BK163" s="148">
        <f t="shared" si="8"/>
        <v>0</v>
      </c>
      <c r="BL163" s="13" t="s">
        <v>426</v>
      </c>
      <c r="BM163" s="147" t="s">
        <v>442</v>
      </c>
    </row>
    <row r="164" spans="2:65" s="1" customFormat="1" ht="16.5" customHeight="1">
      <c r="B164" s="135"/>
      <c r="C164" s="136" t="s">
        <v>319</v>
      </c>
      <c r="D164" s="136" t="s">
        <v>197</v>
      </c>
      <c r="E164" s="137" t="s">
        <v>319</v>
      </c>
      <c r="F164" s="138" t="s">
        <v>1167</v>
      </c>
      <c r="G164" s="139" t="s">
        <v>336</v>
      </c>
      <c r="H164" s="140">
        <v>27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0"/>
        <v>0</v>
      </c>
      <c r="Q164" s="145">
        <v>0</v>
      </c>
      <c r="R164" s="145">
        <f t="shared" si="1"/>
        <v>0</v>
      </c>
      <c r="S164" s="145">
        <v>0</v>
      </c>
      <c r="T164" s="146">
        <f t="shared" si="2"/>
        <v>0</v>
      </c>
      <c r="AR164" s="147" t="s">
        <v>426</v>
      </c>
      <c r="AT164" s="147" t="s">
        <v>197</v>
      </c>
      <c r="AU164" s="147" t="s">
        <v>82</v>
      </c>
      <c r="AY164" s="13" t="s">
        <v>195</v>
      </c>
      <c r="BE164" s="148">
        <f t="shared" si="3"/>
        <v>0</v>
      </c>
      <c r="BF164" s="148">
        <f t="shared" si="4"/>
        <v>0</v>
      </c>
      <c r="BG164" s="148">
        <f t="shared" si="5"/>
        <v>0</v>
      </c>
      <c r="BH164" s="148">
        <f t="shared" si="6"/>
        <v>0</v>
      </c>
      <c r="BI164" s="148">
        <f t="shared" si="7"/>
        <v>0</v>
      </c>
      <c r="BJ164" s="13" t="s">
        <v>82</v>
      </c>
      <c r="BK164" s="148">
        <f t="shared" si="8"/>
        <v>0</v>
      </c>
      <c r="BL164" s="13" t="s">
        <v>426</v>
      </c>
      <c r="BM164" s="147" t="s">
        <v>450</v>
      </c>
    </row>
    <row r="165" spans="2:65" s="1" customFormat="1" ht="16.5" customHeight="1">
      <c r="B165" s="135"/>
      <c r="C165" s="149" t="s">
        <v>287</v>
      </c>
      <c r="D165" s="149" t="s">
        <v>270</v>
      </c>
      <c r="E165" s="150" t="s">
        <v>287</v>
      </c>
      <c r="F165" s="151" t="s">
        <v>1168</v>
      </c>
      <c r="G165" s="152" t="s">
        <v>336</v>
      </c>
      <c r="H165" s="153">
        <v>27</v>
      </c>
      <c r="I165" s="154"/>
      <c r="J165" s="154"/>
      <c r="K165" s="155"/>
      <c r="L165" s="156"/>
      <c r="M165" s="157" t="s">
        <v>1</v>
      </c>
      <c r="N165" s="158" t="s">
        <v>35</v>
      </c>
      <c r="O165" s="145">
        <v>0</v>
      </c>
      <c r="P165" s="145">
        <f t="shared" si="0"/>
        <v>0</v>
      </c>
      <c r="Q165" s="145">
        <v>2.9629629629629602E-4</v>
      </c>
      <c r="R165" s="145">
        <f t="shared" si="1"/>
        <v>7.9999999999999932E-3</v>
      </c>
      <c r="S165" s="145">
        <v>0</v>
      </c>
      <c r="T165" s="146">
        <f t="shared" si="2"/>
        <v>0</v>
      </c>
      <c r="AR165" s="147" t="s">
        <v>1004</v>
      </c>
      <c r="AT165" s="147" t="s">
        <v>270</v>
      </c>
      <c r="AU165" s="147" t="s">
        <v>82</v>
      </c>
      <c r="AY165" s="13" t="s">
        <v>195</v>
      </c>
      <c r="BE165" s="148">
        <f t="shared" si="3"/>
        <v>0</v>
      </c>
      <c r="BF165" s="148">
        <f t="shared" si="4"/>
        <v>0</v>
      </c>
      <c r="BG165" s="148">
        <f t="shared" si="5"/>
        <v>0</v>
      </c>
      <c r="BH165" s="148">
        <f t="shared" si="6"/>
        <v>0</v>
      </c>
      <c r="BI165" s="148">
        <f t="shared" si="7"/>
        <v>0</v>
      </c>
      <c r="BJ165" s="13" t="s">
        <v>82</v>
      </c>
      <c r="BK165" s="148">
        <f t="shared" si="8"/>
        <v>0</v>
      </c>
      <c r="BL165" s="13" t="s">
        <v>426</v>
      </c>
      <c r="BM165" s="147" t="s">
        <v>458</v>
      </c>
    </row>
    <row r="166" spans="2:65" s="1" customFormat="1" ht="16.5" customHeight="1">
      <c r="B166" s="135"/>
      <c r="C166" s="136" t="s">
        <v>326</v>
      </c>
      <c r="D166" s="136" t="s">
        <v>197</v>
      </c>
      <c r="E166" s="137" t="s">
        <v>326</v>
      </c>
      <c r="F166" s="138" t="s">
        <v>1169</v>
      </c>
      <c r="G166" s="139" t="s">
        <v>336</v>
      </c>
      <c r="H166" s="140">
        <v>27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 t="shared" si="0"/>
        <v>0</v>
      </c>
      <c r="Q166" s="145">
        <v>0</v>
      </c>
      <c r="R166" s="145">
        <f t="shared" si="1"/>
        <v>0</v>
      </c>
      <c r="S166" s="145">
        <v>0</v>
      </c>
      <c r="T166" s="146">
        <f t="shared" si="2"/>
        <v>0</v>
      </c>
      <c r="AR166" s="147" t="s">
        <v>426</v>
      </c>
      <c r="AT166" s="147" t="s">
        <v>197</v>
      </c>
      <c r="AU166" s="147" t="s">
        <v>82</v>
      </c>
      <c r="AY166" s="13" t="s">
        <v>195</v>
      </c>
      <c r="BE166" s="148">
        <f t="shared" si="3"/>
        <v>0</v>
      </c>
      <c r="BF166" s="148">
        <f t="shared" si="4"/>
        <v>0</v>
      </c>
      <c r="BG166" s="148">
        <f t="shared" si="5"/>
        <v>0</v>
      </c>
      <c r="BH166" s="148">
        <f t="shared" si="6"/>
        <v>0</v>
      </c>
      <c r="BI166" s="148">
        <f t="shared" si="7"/>
        <v>0</v>
      </c>
      <c r="BJ166" s="13" t="s">
        <v>82</v>
      </c>
      <c r="BK166" s="148">
        <f t="shared" si="8"/>
        <v>0</v>
      </c>
      <c r="BL166" s="13" t="s">
        <v>426</v>
      </c>
      <c r="BM166" s="147" t="s">
        <v>466</v>
      </c>
    </row>
    <row r="167" spans="2:65" s="1" customFormat="1" ht="16.5" customHeight="1">
      <c r="B167" s="135"/>
      <c r="C167" s="149" t="s">
        <v>292</v>
      </c>
      <c r="D167" s="149" t="s">
        <v>270</v>
      </c>
      <c r="E167" s="150" t="s">
        <v>292</v>
      </c>
      <c r="F167" s="151" t="s">
        <v>1170</v>
      </c>
      <c r="G167" s="152" t="s">
        <v>336</v>
      </c>
      <c r="H167" s="153">
        <v>27</v>
      </c>
      <c r="I167" s="154"/>
      <c r="J167" s="154"/>
      <c r="K167" s="155"/>
      <c r="L167" s="156"/>
      <c r="M167" s="157" t="s">
        <v>1</v>
      </c>
      <c r="N167" s="158" t="s">
        <v>35</v>
      </c>
      <c r="O167" s="145">
        <v>0</v>
      </c>
      <c r="P167" s="145">
        <f t="shared" si="0"/>
        <v>0</v>
      </c>
      <c r="Q167" s="145">
        <v>1.8518518518518501E-4</v>
      </c>
      <c r="R167" s="145">
        <f t="shared" si="1"/>
        <v>4.9999999999999958E-3</v>
      </c>
      <c r="S167" s="145">
        <v>0</v>
      </c>
      <c r="T167" s="146">
        <f t="shared" si="2"/>
        <v>0</v>
      </c>
      <c r="AR167" s="147" t="s">
        <v>1004</v>
      </c>
      <c r="AT167" s="147" t="s">
        <v>270</v>
      </c>
      <c r="AU167" s="147" t="s">
        <v>82</v>
      </c>
      <c r="AY167" s="13" t="s">
        <v>195</v>
      </c>
      <c r="BE167" s="148">
        <f t="shared" si="3"/>
        <v>0</v>
      </c>
      <c r="BF167" s="148">
        <f t="shared" si="4"/>
        <v>0</v>
      </c>
      <c r="BG167" s="148">
        <f t="shared" si="5"/>
        <v>0</v>
      </c>
      <c r="BH167" s="148">
        <f t="shared" si="6"/>
        <v>0</v>
      </c>
      <c r="BI167" s="148">
        <f t="shared" si="7"/>
        <v>0</v>
      </c>
      <c r="BJ167" s="13" t="s">
        <v>82</v>
      </c>
      <c r="BK167" s="148">
        <f t="shared" si="8"/>
        <v>0</v>
      </c>
      <c r="BL167" s="13" t="s">
        <v>426</v>
      </c>
      <c r="BM167" s="147" t="s">
        <v>474</v>
      </c>
    </row>
    <row r="168" spans="2:65" s="1" customFormat="1" ht="16.5" customHeight="1">
      <c r="B168" s="135"/>
      <c r="C168" s="136" t="s">
        <v>333</v>
      </c>
      <c r="D168" s="136" t="s">
        <v>197</v>
      </c>
      <c r="E168" s="137" t="s">
        <v>333</v>
      </c>
      <c r="F168" s="138" t="s">
        <v>1171</v>
      </c>
      <c r="G168" s="139" t="s">
        <v>336</v>
      </c>
      <c r="H168" s="140">
        <v>7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0"/>
        <v>0</v>
      </c>
      <c r="Q168" s="145">
        <v>0</v>
      </c>
      <c r="R168" s="145">
        <f t="shared" si="1"/>
        <v>0</v>
      </c>
      <c r="S168" s="145">
        <v>0</v>
      </c>
      <c r="T168" s="146">
        <f t="shared" si="2"/>
        <v>0</v>
      </c>
      <c r="AR168" s="147" t="s">
        <v>426</v>
      </c>
      <c r="AT168" s="147" t="s">
        <v>197</v>
      </c>
      <c r="AU168" s="147" t="s">
        <v>82</v>
      </c>
      <c r="AY168" s="13" t="s">
        <v>195</v>
      </c>
      <c r="BE168" s="148">
        <f t="shared" si="3"/>
        <v>0</v>
      </c>
      <c r="BF168" s="148">
        <f t="shared" si="4"/>
        <v>0</v>
      </c>
      <c r="BG168" s="148">
        <f t="shared" si="5"/>
        <v>0</v>
      </c>
      <c r="BH168" s="148">
        <f t="shared" si="6"/>
        <v>0</v>
      </c>
      <c r="BI168" s="148">
        <f t="shared" si="7"/>
        <v>0</v>
      </c>
      <c r="BJ168" s="13" t="s">
        <v>82</v>
      </c>
      <c r="BK168" s="148">
        <f t="shared" si="8"/>
        <v>0</v>
      </c>
      <c r="BL168" s="13" t="s">
        <v>426</v>
      </c>
      <c r="BM168" s="147" t="s">
        <v>482</v>
      </c>
    </row>
    <row r="169" spans="2:65" s="1" customFormat="1" ht="16.5" customHeight="1">
      <c r="B169" s="135"/>
      <c r="C169" s="149" t="s">
        <v>295</v>
      </c>
      <c r="D169" s="149" t="s">
        <v>270</v>
      </c>
      <c r="E169" s="150" t="s">
        <v>295</v>
      </c>
      <c r="F169" s="151" t="s">
        <v>1172</v>
      </c>
      <c r="G169" s="152" t="s">
        <v>336</v>
      </c>
      <c r="H169" s="153">
        <v>7</v>
      </c>
      <c r="I169" s="154"/>
      <c r="J169" s="154"/>
      <c r="K169" s="155"/>
      <c r="L169" s="156"/>
      <c r="M169" s="157" t="s">
        <v>1</v>
      </c>
      <c r="N169" s="158" t="s">
        <v>35</v>
      </c>
      <c r="O169" s="145">
        <v>0</v>
      </c>
      <c r="P169" s="145">
        <f t="shared" si="0"/>
        <v>0</v>
      </c>
      <c r="Q169" s="145">
        <v>1.42857142857143E-4</v>
      </c>
      <c r="R169" s="145">
        <f t="shared" si="1"/>
        <v>1.0000000000000011E-3</v>
      </c>
      <c r="S169" s="145">
        <v>0</v>
      </c>
      <c r="T169" s="146">
        <f t="shared" si="2"/>
        <v>0</v>
      </c>
      <c r="AR169" s="147" t="s">
        <v>1004</v>
      </c>
      <c r="AT169" s="147" t="s">
        <v>270</v>
      </c>
      <c r="AU169" s="147" t="s">
        <v>82</v>
      </c>
      <c r="AY169" s="13" t="s">
        <v>195</v>
      </c>
      <c r="BE169" s="148">
        <f t="shared" si="3"/>
        <v>0</v>
      </c>
      <c r="BF169" s="148">
        <f t="shared" si="4"/>
        <v>0</v>
      </c>
      <c r="BG169" s="148">
        <f t="shared" si="5"/>
        <v>0</v>
      </c>
      <c r="BH169" s="148">
        <f t="shared" si="6"/>
        <v>0</v>
      </c>
      <c r="BI169" s="148">
        <f t="shared" si="7"/>
        <v>0</v>
      </c>
      <c r="BJ169" s="13" t="s">
        <v>82</v>
      </c>
      <c r="BK169" s="148">
        <f t="shared" si="8"/>
        <v>0</v>
      </c>
      <c r="BL169" s="13" t="s">
        <v>426</v>
      </c>
      <c r="BM169" s="147" t="s">
        <v>490</v>
      </c>
    </row>
    <row r="170" spans="2:65" s="1" customFormat="1" ht="24.2" customHeight="1">
      <c r="B170" s="135"/>
      <c r="C170" s="136" t="s">
        <v>341</v>
      </c>
      <c r="D170" s="136" t="s">
        <v>197</v>
      </c>
      <c r="E170" s="137" t="s">
        <v>341</v>
      </c>
      <c r="F170" s="138" t="s">
        <v>1173</v>
      </c>
      <c r="G170" s="139" t="s">
        <v>336</v>
      </c>
      <c r="H170" s="140">
        <v>34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 t="shared" si="0"/>
        <v>0</v>
      </c>
      <c r="Q170" s="145">
        <v>0</v>
      </c>
      <c r="R170" s="145">
        <f t="shared" si="1"/>
        <v>0</v>
      </c>
      <c r="S170" s="145">
        <v>0</v>
      </c>
      <c r="T170" s="146">
        <f t="shared" si="2"/>
        <v>0</v>
      </c>
      <c r="AR170" s="147" t="s">
        <v>426</v>
      </c>
      <c r="AT170" s="147" t="s">
        <v>197</v>
      </c>
      <c r="AU170" s="147" t="s">
        <v>82</v>
      </c>
      <c r="AY170" s="13" t="s">
        <v>195</v>
      </c>
      <c r="BE170" s="148">
        <f t="shared" si="3"/>
        <v>0</v>
      </c>
      <c r="BF170" s="148">
        <f t="shared" si="4"/>
        <v>0</v>
      </c>
      <c r="BG170" s="148">
        <f t="shared" si="5"/>
        <v>0</v>
      </c>
      <c r="BH170" s="148">
        <f t="shared" si="6"/>
        <v>0</v>
      </c>
      <c r="BI170" s="148">
        <f t="shared" si="7"/>
        <v>0</v>
      </c>
      <c r="BJ170" s="13" t="s">
        <v>82</v>
      </c>
      <c r="BK170" s="148">
        <f t="shared" si="8"/>
        <v>0</v>
      </c>
      <c r="BL170" s="13" t="s">
        <v>426</v>
      </c>
      <c r="BM170" s="147" t="s">
        <v>358</v>
      </c>
    </row>
    <row r="171" spans="2:65" s="1" customFormat="1" ht="24.2" customHeight="1">
      <c r="B171" s="135"/>
      <c r="C171" s="149" t="s">
        <v>300</v>
      </c>
      <c r="D171" s="149" t="s">
        <v>270</v>
      </c>
      <c r="E171" s="150" t="s">
        <v>300</v>
      </c>
      <c r="F171" s="151" t="s">
        <v>1174</v>
      </c>
      <c r="G171" s="152" t="s">
        <v>336</v>
      </c>
      <c r="H171" s="153">
        <v>34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0"/>
        <v>0</v>
      </c>
      <c r="Q171" s="145">
        <v>2.0588235294117599E-4</v>
      </c>
      <c r="R171" s="145">
        <f t="shared" si="1"/>
        <v>6.9999999999999837E-3</v>
      </c>
      <c r="S171" s="145">
        <v>0</v>
      </c>
      <c r="T171" s="146">
        <f t="shared" si="2"/>
        <v>0</v>
      </c>
      <c r="AR171" s="147" t="s">
        <v>1004</v>
      </c>
      <c r="AT171" s="147" t="s">
        <v>270</v>
      </c>
      <c r="AU171" s="147" t="s">
        <v>82</v>
      </c>
      <c r="AY171" s="13" t="s">
        <v>195</v>
      </c>
      <c r="BE171" s="148">
        <f t="shared" si="3"/>
        <v>0</v>
      </c>
      <c r="BF171" s="148">
        <f t="shared" si="4"/>
        <v>0</v>
      </c>
      <c r="BG171" s="148">
        <f t="shared" si="5"/>
        <v>0</v>
      </c>
      <c r="BH171" s="148">
        <f t="shared" si="6"/>
        <v>0</v>
      </c>
      <c r="BI171" s="148">
        <f t="shared" si="7"/>
        <v>0</v>
      </c>
      <c r="BJ171" s="13" t="s">
        <v>82</v>
      </c>
      <c r="BK171" s="148">
        <f t="shared" si="8"/>
        <v>0</v>
      </c>
      <c r="BL171" s="13" t="s">
        <v>426</v>
      </c>
      <c r="BM171" s="147" t="s">
        <v>361</v>
      </c>
    </row>
    <row r="172" spans="2:65" s="1" customFormat="1" ht="16.5" customHeight="1">
      <c r="B172" s="135"/>
      <c r="C172" s="136" t="s">
        <v>348</v>
      </c>
      <c r="D172" s="136" t="s">
        <v>197</v>
      </c>
      <c r="E172" s="137" t="s">
        <v>348</v>
      </c>
      <c r="F172" s="138" t="s">
        <v>1175</v>
      </c>
      <c r="G172" s="139" t="s">
        <v>336</v>
      </c>
      <c r="H172" s="140">
        <v>32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 t="shared" si="0"/>
        <v>0</v>
      </c>
      <c r="Q172" s="145">
        <v>0</v>
      </c>
      <c r="R172" s="145">
        <f t="shared" si="1"/>
        <v>0</v>
      </c>
      <c r="S172" s="145">
        <v>0</v>
      </c>
      <c r="T172" s="146">
        <f t="shared" si="2"/>
        <v>0</v>
      </c>
      <c r="AR172" s="147" t="s">
        <v>426</v>
      </c>
      <c r="AT172" s="147" t="s">
        <v>197</v>
      </c>
      <c r="AU172" s="147" t="s">
        <v>82</v>
      </c>
      <c r="AY172" s="13" t="s">
        <v>195</v>
      </c>
      <c r="BE172" s="148">
        <f t="shared" si="3"/>
        <v>0</v>
      </c>
      <c r="BF172" s="148">
        <f t="shared" si="4"/>
        <v>0</v>
      </c>
      <c r="BG172" s="148">
        <f t="shared" si="5"/>
        <v>0</v>
      </c>
      <c r="BH172" s="148">
        <f t="shared" si="6"/>
        <v>0</v>
      </c>
      <c r="BI172" s="148">
        <f t="shared" si="7"/>
        <v>0</v>
      </c>
      <c r="BJ172" s="13" t="s">
        <v>82</v>
      </c>
      <c r="BK172" s="148">
        <f t="shared" si="8"/>
        <v>0</v>
      </c>
      <c r="BL172" s="13" t="s">
        <v>426</v>
      </c>
      <c r="BM172" s="147" t="s">
        <v>513</v>
      </c>
    </row>
    <row r="173" spans="2:65" s="1" customFormat="1" ht="16.5" customHeight="1">
      <c r="B173" s="135"/>
      <c r="C173" s="149" t="s">
        <v>303</v>
      </c>
      <c r="D173" s="149" t="s">
        <v>270</v>
      </c>
      <c r="E173" s="150" t="s">
        <v>303</v>
      </c>
      <c r="F173" s="151" t="s">
        <v>1176</v>
      </c>
      <c r="G173" s="152" t="s">
        <v>336</v>
      </c>
      <c r="H173" s="153">
        <v>32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0"/>
        <v>0</v>
      </c>
      <c r="Q173" s="145">
        <v>2.1875E-4</v>
      </c>
      <c r="R173" s="145">
        <f t="shared" si="1"/>
        <v>7.0000000000000001E-3</v>
      </c>
      <c r="S173" s="145">
        <v>0</v>
      </c>
      <c r="T173" s="146">
        <f t="shared" si="2"/>
        <v>0</v>
      </c>
      <c r="AR173" s="147" t="s">
        <v>1004</v>
      </c>
      <c r="AT173" s="147" t="s">
        <v>270</v>
      </c>
      <c r="AU173" s="147" t="s">
        <v>82</v>
      </c>
      <c r="AY173" s="13" t="s">
        <v>195</v>
      </c>
      <c r="BE173" s="148">
        <f t="shared" si="3"/>
        <v>0</v>
      </c>
      <c r="BF173" s="148">
        <f t="shared" si="4"/>
        <v>0</v>
      </c>
      <c r="BG173" s="148">
        <f t="shared" si="5"/>
        <v>0</v>
      </c>
      <c r="BH173" s="148">
        <f t="shared" si="6"/>
        <v>0</v>
      </c>
      <c r="BI173" s="148">
        <f t="shared" si="7"/>
        <v>0</v>
      </c>
      <c r="BJ173" s="13" t="s">
        <v>82</v>
      </c>
      <c r="BK173" s="148">
        <f t="shared" si="8"/>
        <v>0</v>
      </c>
      <c r="BL173" s="13" t="s">
        <v>426</v>
      </c>
      <c r="BM173" s="147" t="s">
        <v>373</v>
      </c>
    </row>
    <row r="174" spans="2:65" s="1" customFormat="1" ht="24.2" customHeight="1">
      <c r="B174" s="135"/>
      <c r="C174" s="136" t="s">
        <v>355</v>
      </c>
      <c r="D174" s="136" t="s">
        <v>197</v>
      </c>
      <c r="E174" s="137" t="s">
        <v>355</v>
      </c>
      <c r="F174" s="138" t="s">
        <v>1177</v>
      </c>
      <c r="G174" s="139" t="s">
        <v>299</v>
      </c>
      <c r="H174" s="140">
        <v>588</v>
      </c>
      <c r="I174" s="141"/>
      <c r="J174" s="141"/>
      <c r="K174" s="142"/>
      <c r="L174" s="25"/>
      <c r="M174" s="143" t="s">
        <v>1</v>
      </c>
      <c r="N174" s="144" t="s">
        <v>35</v>
      </c>
      <c r="O174" s="145">
        <v>0</v>
      </c>
      <c r="P174" s="145">
        <f t="shared" si="0"/>
        <v>0</v>
      </c>
      <c r="Q174" s="145">
        <v>0</v>
      </c>
      <c r="R174" s="145">
        <f t="shared" si="1"/>
        <v>0</v>
      </c>
      <c r="S174" s="145">
        <v>0</v>
      </c>
      <c r="T174" s="146">
        <f t="shared" si="2"/>
        <v>0</v>
      </c>
      <c r="AR174" s="147" t="s">
        <v>426</v>
      </c>
      <c r="AT174" s="147" t="s">
        <v>197</v>
      </c>
      <c r="AU174" s="147" t="s">
        <v>82</v>
      </c>
      <c r="AY174" s="13" t="s">
        <v>195</v>
      </c>
      <c r="BE174" s="148">
        <f t="shared" si="3"/>
        <v>0</v>
      </c>
      <c r="BF174" s="148">
        <f t="shared" si="4"/>
        <v>0</v>
      </c>
      <c r="BG174" s="148">
        <f t="shared" si="5"/>
        <v>0</v>
      </c>
      <c r="BH174" s="148">
        <f t="shared" si="6"/>
        <v>0</v>
      </c>
      <c r="BI174" s="148">
        <f t="shared" si="7"/>
        <v>0</v>
      </c>
      <c r="BJ174" s="13" t="s">
        <v>82</v>
      </c>
      <c r="BK174" s="148">
        <f t="shared" si="8"/>
        <v>0</v>
      </c>
      <c r="BL174" s="13" t="s">
        <v>426</v>
      </c>
      <c r="BM174" s="147" t="s">
        <v>376</v>
      </c>
    </row>
    <row r="175" spans="2:65" s="1" customFormat="1" ht="16.5" customHeight="1">
      <c r="B175" s="135"/>
      <c r="C175" s="149" t="s">
        <v>307</v>
      </c>
      <c r="D175" s="149" t="s">
        <v>270</v>
      </c>
      <c r="E175" s="150" t="s">
        <v>307</v>
      </c>
      <c r="F175" s="151" t="s">
        <v>1178</v>
      </c>
      <c r="G175" s="152" t="s">
        <v>574</v>
      </c>
      <c r="H175" s="153">
        <v>82.32</v>
      </c>
      <c r="I175" s="154"/>
      <c r="J175" s="154"/>
      <c r="K175" s="155"/>
      <c r="L175" s="156"/>
      <c r="M175" s="157" t="s">
        <v>1</v>
      </c>
      <c r="N175" s="158" t="s">
        <v>35</v>
      </c>
      <c r="O175" s="145">
        <v>0</v>
      </c>
      <c r="P175" s="145">
        <f t="shared" si="0"/>
        <v>0</v>
      </c>
      <c r="Q175" s="145">
        <v>9.9611273080660897E-4</v>
      </c>
      <c r="R175" s="145">
        <f t="shared" si="1"/>
        <v>8.2000000000000045E-2</v>
      </c>
      <c r="S175" s="145">
        <v>0</v>
      </c>
      <c r="T175" s="146">
        <f t="shared" si="2"/>
        <v>0</v>
      </c>
      <c r="AR175" s="147" t="s">
        <v>1004</v>
      </c>
      <c r="AT175" s="147" t="s">
        <v>270</v>
      </c>
      <c r="AU175" s="147" t="s">
        <v>82</v>
      </c>
      <c r="AY175" s="13" t="s">
        <v>195</v>
      </c>
      <c r="BE175" s="148">
        <f t="shared" si="3"/>
        <v>0</v>
      </c>
      <c r="BF175" s="148">
        <f t="shared" si="4"/>
        <v>0</v>
      </c>
      <c r="BG175" s="148">
        <f t="shared" si="5"/>
        <v>0</v>
      </c>
      <c r="BH175" s="148">
        <f t="shared" si="6"/>
        <v>0</v>
      </c>
      <c r="BI175" s="148">
        <f t="shared" si="7"/>
        <v>0</v>
      </c>
      <c r="BJ175" s="13" t="s">
        <v>82</v>
      </c>
      <c r="BK175" s="148">
        <f t="shared" si="8"/>
        <v>0</v>
      </c>
      <c r="BL175" s="13" t="s">
        <v>426</v>
      </c>
      <c r="BM175" s="147" t="s">
        <v>388</v>
      </c>
    </row>
    <row r="176" spans="2:65" s="1" customFormat="1" ht="24.2" customHeight="1">
      <c r="B176" s="135"/>
      <c r="C176" s="136" t="s">
        <v>362</v>
      </c>
      <c r="D176" s="136" t="s">
        <v>197</v>
      </c>
      <c r="E176" s="137" t="s">
        <v>362</v>
      </c>
      <c r="F176" s="138" t="s">
        <v>1177</v>
      </c>
      <c r="G176" s="139" t="s">
        <v>299</v>
      </c>
      <c r="H176" s="140">
        <v>389</v>
      </c>
      <c r="I176" s="141"/>
      <c r="J176" s="141"/>
      <c r="K176" s="142"/>
      <c r="L176" s="25"/>
      <c r="M176" s="143" t="s">
        <v>1</v>
      </c>
      <c r="N176" s="144" t="s">
        <v>35</v>
      </c>
      <c r="O176" s="145">
        <v>0</v>
      </c>
      <c r="P176" s="145">
        <f t="shared" si="0"/>
        <v>0</v>
      </c>
      <c r="Q176" s="145">
        <v>0</v>
      </c>
      <c r="R176" s="145">
        <f t="shared" si="1"/>
        <v>0</v>
      </c>
      <c r="S176" s="145">
        <v>0</v>
      </c>
      <c r="T176" s="146">
        <f t="shared" si="2"/>
        <v>0</v>
      </c>
      <c r="AR176" s="147" t="s">
        <v>426</v>
      </c>
      <c r="AT176" s="147" t="s">
        <v>197</v>
      </c>
      <c r="AU176" s="147" t="s">
        <v>82</v>
      </c>
      <c r="AY176" s="13" t="s">
        <v>195</v>
      </c>
      <c r="BE176" s="148">
        <f t="shared" si="3"/>
        <v>0</v>
      </c>
      <c r="BF176" s="148">
        <f t="shared" si="4"/>
        <v>0</v>
      </c>
      <c r="BG176" s="148">
        <f t="shared" si="5"/>
        <v>0</v>
      </c>
      <c r="BH176" s="148">
        <f t="shared" si="6"/>
        <v>0</v>
      </c>
      <c r="BI176" s="148">
        <f t="shared" si="7"/>
        <v>0</v>
      </c>
      <c r="BJ176" s="13" t="s">
        <v>82</v>
      </c>
      <c r="BK176" s="148">
        <f t="shared" si="8"/>
        <v>0</v>
      </c>
      <c r="BL176" s="13" t="s">
        <v>426</v>
      </c>
      <c r="BM176" s="147" t="s">
        <v>395</v>
      </c>
    </row>
    <row r="177" spans="2:65" s="1" customFormat="1" ht="24.2" customHeight="1">
      <c r="B177" s="135"/>
      <c r="C177" s="149" t="s">
        <v>310</v>
      </c>
      <c r="D177" s="149" t="s">
        <v>270</v>
      </c>
      <c r="E177" s="150" t="s">
        <v>310</v>
      </c>
      <c r="F177" s="151" t="s">
        <v>1179</v>
      </c>
      <c r="G177" s="152" t="s">
        <v>574</v>
      </c>
      <c r="H177" s="153">
        <v>77.8</v>
      </c>
      <c r="I177" s="154"/>
      <c r="J177" s="154"/>
      <c r="K177" s="155"/>
      <c r="L177" s="156"/>
      <c r="M177" s="157" t="s">
        <v>1</v>
      </c>
      <c r="N177" s="158" t="s">
        <v>35</v>
      </c>
      <c r="O177" s="145">
        <v>0</v>
      </c>
      <c r="P177" s="145">
        <f t="shared" si="0"/>
        <v>0</v>
      </c>
      <c r="Q177" s="145">
        <v>1.0025706940873999E-3</v>
      </c>
      <c r="R177" s="145">
        <f t="shared" si="1"/>
        <v>7.7999999999999708E-2</v>
      </c>
      <c r="S177" s="145">
        <v>0</v>
      </c>
      <c r="T177" s="146">
        <f t="shared" si="2"/>
        <v>0</v>
      </c>
      <c r="AR177" s="147" t="s">
        <v>1004</v>
      </c>
      <c r="AT177" s="147" t="s">
        <v>270</v>
      </c>
      <c r="AU177" s="147" t="s">
        <v>82</v>
      </c>
      <c r="AY177" s="13" t="s">
        <v>195</v>
      </c>
      <c r="BE177" s="148">
        <f t="shared" si="3"/>
        <v>0</v>
      </c>
      <c r="BF177" s="148">
        <f t="shared" si="4"/>
        <v>0</v>
      </c>
      <c r="BG177" s="148">
        <f t="shared" si="5"/>
        <v>0</v>
      </c>
      <c r="BH177" s="148">
        <f t="shared" si="6"/>
        <v>0</v>
      </c>
      <c r="BI177" s="148">
        <f t="shared" si="7"/>
        <v>0</v>
      </c>
      <c r="BJ177" s="13" t="s">
        <v>82</v>
      </c>
      <c r="BK177" s="148">
        <f t="shared" si="8"/>
        <v>0</v>
      </c>
      <c r="BL177" s="13" t="s">
        <v>426</v>
      </c>
      <c r="BM177" s="147" t="s">
        <v>399</v>
      </c>
    </row>
    <row r="178" spans="2:65" s="11" customFormat="1" ht="22.9" customHeight="1">
      <c r="B178" s="124"/>
      <c r="D178" s="125" t="s">
        <v>68</v>
      </c>
      <c r="E178" s="133" t="s">
        <v>1132</v>
      </c>
      <c r="F178" s="133" t="s">
        <v>1133</v>
      </c>
      <c r="J178" s="134"/>
      <c r="L178" s="124"/>
      <c r="M178" s="128"/>
      <c r="P178" s="129">
        <f>SUM(P179:P180)</f>
        <v>0</v>
      </c>
      <c r="R178" s="129">
        <f>SUM(R179:R180)</f>
        <v>0</v>
      </c>
      <c r="T178" s="130">
        <f>SUM(T179:T180)</f>
        <v>0</v>
      </c>
      <c r="AR178" s="125" t="s">
        <v>201</v>
      </c>
      <c r="AT178" s="131" t="s">
        <v>68</v>
      </c>
      <c r="AU178" s="131" t="s">
        <v>76</v>
      </c>
      <c r="AY178" s="125" t="s">
        <v>195</v>
      </c>
      <c r="BK178" s="132">
        <f>SUM(BK179:BK180)</f>
        <v>0</v>
      </c>
    </row>
    <row r="179" spans="2:65" s="1" customFormat="1" ht="16.5" customHeight="1">
      <c r="B179" s="135"/>
      <c r="C179" s="136" t="s">
        <v>370</v>
      </c>
      <c r="D179" s="136" t="s">
        <v>197</v>
      </c>
      <c r="E179" s="137" t="s">
        <v>370</v>
      </c>
      <c r="F179" s="138" t="s">
        <v>1134</v>
      </c>
      <c r="G179" s="139" t="s">
        <v>1135</v>
      </c>
      <c r="H179" s="140">
        <v>40</v>
      </c>
      <c r="I179" s="141"/>
      <c r="J179" s="141"/>
      <c r="K179" s="142"/>
      <c r="L179" s="25"/>
      <c r="M179" s="143" t="s">
        <v>1</v>
      </c>
      <c r="N179" s="144" t="s">
        <v>35</v>
      </c>
      <c r="O179" s="145">
        <v>0</v>
      </c>
      <c r="P179" s="145">
        <f>O179*H179</f>
        <v>0</v>
      </c>
      <c r="Q179" s="145">
        <v>0</v>
      </c>
      <c r="R179" s="145">
        <f>Q179*H179</f>
        <v>0</v>
      </c>
      <c r="S179" s="145">
        <v>0</v>
      </c>
      <c r="T179" s="146">
        <f>S179*H179</f>
        <v>0</v>
      </c>
      <c r="AR179" s="147" t="s">
        <v>1136</v>
      </c>
      <c r="AT179" s="147" t="s">
        <v>197</v>
      </c>
      <c r="AU179" s="147" t="s">
        <v>82</v>
      </c>
      <c r="AY179" s="13" t="s">
        <v>195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3" t="s">
        <v>82</v>
      </c>
      <c r="BK179" s="148">
        <f>ROUND(I179*H179,2)</f>
        <v>0</v>
      </c>
      <c r="BL179" s="13" t="s">
        <v>1136</v>
      </c>
      <c r="BM179" s="147" t="s">
        <v>403</v>
      </c>
    </row>
    <row r="180" spans="2:65" s="1" customFormat="1" ht="16.5" customHeight="1">
      <c r="B180" s="135"/>
      <c r="C180" s="136" t="s">
        <v>314</v>
      </c>
      <c r="D180" s="136" t="s">
        <v>197</v>
      </c>
      <c r="E180" s="137" t="s">
        <v>314</v>
      </c>
      <c r="F180" s="138" t="s">
        <v>1137</v>
      </c>
      <c r="G180" s="139" t="s">
        <v>744</v>
      </c>
      <c r="H180" s="140">
        <v>1</v>
      </c>
      <c r="I180" s="141"/>
      <c r="J180" s="141"/>
      <c r="K180" s="142"/>
      <c r="L180" s="25"/>
      <c r="M180" s="163" t="s">
        <v>1</v>
      </c>
      <c r="N180" s="164" t="s">
        <v>35</v>
      </c>
      <c r="O180" s="161">
        <v>0</v>
      </c>
      <c r="P180" s="161">
        <f>O180*H180</f>
        <v>0</v>
      </c>
      <c r="Q180" s="161">
        <v>0</v>
      </c>
      <c r="R180" s="161">
        <f>Q180*H180</f>
        <v>0</v>
      </c>
      <c r="S180" s="161">
        <v>0</v>
      </c>
      <c r="T180" s="162">
        <f>S180*H180</f>
        <v>0</v>
      </c>
      <c r="AR180" s="147" t="s">
        <v>1136</v>
      </c>
      <c r="AT180" s="147" t="s">
        <v>197</v>
      </c>
      <c r="AU180" s="147" t="s">
        <v>82</v>
      </c>
      <c r="AY180" s="13" t="s">
        <v>195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3" t="s">
        <v>82</v>
      </c>
      <c r="BK180" s="148">
        <f>ROUND(I180*H180,2)</f>
        <v>0</v>
      </c>
      <c r="BL180" s="13" t="s">
        <v>1136</v>
      </c>
      <c r="BM180" s="147" t="s">
        <v>406</v>
      </c>
    </row>
    <row r="181" spans="2:65" s="1" customFormat="1" ht="6.95" customHeight="1"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25"/>
    </row>
  </sheetData>
  <autoFilter ref="C126:K180" xr:uid="{00000000-0009-0000-0000-000003000000}"/>
  <mergeCells count="14">
    <mergeCell ref="E117:H117"/>
    <mergeCell ref="E115:H115"/>
    <mergeCell ref="E119:H119"/>
    <mergeCell ref="L2:V2"/>
    <mergeCell ref="E85:H85"/>
    <mergeCell ref="E89:H89"/>
    <mergeCell ref="E87:H87"/>
    <mergeCell ref="E91:H91"/>
    <mergeCell ref="E113:H113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75"/>
  <sheetViews>
    <sheetView showGridLines="0" topLeftCell="A143" workbookViewId="0">
      <selection activeCell="X137" sqref="X13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95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.75">
      <c r="B8" s="16"/>
      <c r="D8" s="22" t="s">
        <v>143</v>
      </c>
      <c r="L8" s="16"/>
    </row>
    <row r="9" spans="2:46" ht="16.5" customHeight="1">
      <c r="B9" s="16"/>
      <c r="E9" s="207" t="s">
        <v>144</v>
      </c>
      <c r="F9" s="187"/>
      <c r="G9" s="187"/>
      <c r="H9" s="187"/>
      <c r="L9" s="16"/>
    </row>
    <row r="10" spans="2:46" ht="12" customHeight="1">
      <c r="B10" s="16"/>
      <c r="D10" s="22" t="s">
        <v>145</v>
      </c>
      <c r="L10" s="16"/>
    </row>
    <row r="11" spans="2:46" s="1" customFormat="1" ht="16.5" customHeight="1">
      <c r="B11" s="25"/>
      <c r="E11" s="191" t="s">
        <v>1066</v>
      </c>
      <c r="F11" s="208"/>
      <c r="G11" s="208"/>
      <c r="H11" s="208"/>
      <c r="L11" s="25"/>
    </row>
    <row r="12" spans="2:46" s="1" customFormat="1" ht="12" customHeight="1">
      <c r="B12" s="25"/>
      <c r="D12" s="22" t="s">
        <v>1067</v>
      </c>
      <c r="L12" s="25"/>
    </row>
    <row r="13" spans="2:46" s="1" customFormat="1" ht="16.5" customHeight="1">
      <c r="B13" s="25"/>
      <c r="E13" s="194" t="s">
        <v>1180</v>
      </c>
      <c r="F13" s="208"/>
      <c r="G13" s="208"/>
      <c r="H13" s="208"/>
      <c r="L13" s="25"/>
    </row>
    <row r="14" spans="2:46" s="1" customFormat="1">
      <c r="B14" s="25"/>
      <c r="L14" s="25"/>
    </row>
    <row r="15" spans="2:46" s="1" customFormat="1" ht="12" customHeight="1">
      <c r="B15" s="25"/>
      <c r="D15" s="22" t="s">
        <v>15</v>
      </c>
      <c r="F15" s="20" t="s">
        <v>1</v>
      </c>
      <c r="I15" s="22" t="s">
        <v>16</v>
      </c>
      <c r="J15" s="20" t="s">
        <v>1</v>
      </c>
      <c r="L15" s="25"/>
    </row>
    <row r="16" spans="2:46" s="1" customFormat="1" ht="12" customHeight="1">
      <c r="B16" s="25"/>
      <c r="D16" s="22" t="s">
        <v>17</v>
      </c>
      <c r="F16" s="20" t="s">
        <v>2857</v>
      </c>
      <c r="I16" s="22" t="s">
        <v>18</v>
      </c>
      <c r="J16" s="48" t="str">
        <f>'Rekapitulácia stavby'!AN8</f>
        <v>8. 7. 2025</v>
      </c>
      <c r="L16" s="25"/>
    </row>
    <row r="17" spans="2:12" s="1" customFormat="1" ht="10.9" customHeight="1">
      <c r="B17" s="25"/>
      <c r="L17" s="25"/>
    </row>
    <row r="18" spans="2:12" s="1" customFormat="1" ht="12" customHeight="1">
      <c r="B18" s="25"/>
      <c r="D18" s="22" t="s">
        <v>20</v>
      </c>
      <c r="I18" s="22" t="s">
        <v>21</v>
      </c>
      <c r="J18" s="20" t="s">
        <v>1</v>
      </c>
      <c r="L18" s="25"/>
    </row>
    <row r="19" spans="2:12" s="1" customFormat="1" ht="18" customHeight="1">
      <c r="B19" s="25"/>
      <c r="E19" s="20" t="s">
        <v>2856</v>
      </c>
      <c r="I19" s="22" t="s">
        <v>22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23</v>
      </c>
      <c r="I21" s="22" t="s">
        <v>21</v>
      </c>
      <c r="J21" s="20"/>
      <c r="L21" s="25"/>
    </row>
    <row r="22" spans="2:12" s="1" customFormat="1" ht="18" customHeight="1">
      <c r="B22" s="25"/>
      <c r="E22" s="20"/>
      <c r="I22" s="22" t="s">
        <v>22</v>
      </c>
      <c r="J22" s="20"/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24</v>
      </c>
      <c r="I24" s="22" t="s">
        <v>21</v>
      </c>
      <c r="J24" s="20" t="s">
        <v>1</v>
      </c>
      <c r="L24" s="25"/>
    </row>
    <row r="25" spans="2:12" s="1" customFormat="1" ht="18" customHeight="1">
      <c r="B25" s="25"/>
      <c r="E25" s="20" t="s">
        <v>25</v>
      </c>
      <c r="I25" s="22" t="s">
        <v>22</v>
      </c>
      <c r="J25" s="20" t="s">
        <v>1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D27" s="22" t="s">
        <v>27</v>
      </c>
      <c r="I27" s="22" t="s">
        <v>21</v>
      </c>
      <c r="J27" s="20" t="s">
        <v>1</v>
      </c>
      <c r="L27" s="25"/>
    </row>
    <row r="28" spans="2:12" s="1" customFormat="1" ht="18" customHeight="1">
      <c r="B28" s="25"/>
      <c r="E28" s="20"/>
      <c r="I28" s="22" t="s">
        <v>22</v>
      </c>
      <c r="J28" s="20" t="s">
        <v>1</v>
      </c>
      <c r="L28" s="25"/>
    </row>
    <row r="29" spans="2:12" s="1" customFormat="1" ht="6.95" customHeight="1">
      <c r="B29" s="25"/>
      <c r="L29" s="25"/>
    </row>
    <row r="30" spans="2:12" s="1" customFormat="1" ht="12" customHeight="1">
      <c r="B30" s="25"/>
      <c r="D30" s="22" t="s">
        <v>28</v>
      </c>
      <c r="L30" s="25"/>
    </row>
    <row r="31" spans="2:12" s="7" customFormat="1" ht="16.5" customHeight="1">
      <c r="B31" s="90"/>
      <c r="E31" s="199" t="s">
        <v>1</v>
      </c>
      <c r="F31" s="199"/>
      <c r="G31" s="199"/>
      <c r="H31" s="199"/>
      <c r="L31" s="90"/>
    </row>
    <row r="32" spans="2:12" s="1" customFormat="1" ht="6.95" customHeight="1">
      <c r="B32" s="25"/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25.35" customHeight="1">
      <c r="B34" s="25"/>
      <c r="D34" s="91" t="s">
        <v>29</v>
      </c>
      <c r="J34" s="62">
        <f>ROUND(J126, 2)</f>
        <v>0</v>
      </c>
      <c r="L34" s="25"/>
    </row>
    <row r="35" spans="2:12" s="1" customFormat="1" ht="6.95" customHeight="1">
      <c r="B35" s="25"/>
      <c r="D35" s="49"/>
      <c r="E35" s="49"/>
      <c r="F35" s="49"/>
      <c r="G35" s="49"/>
      <c r="H35" s="49"/>
      <c r="I35" s="49"/>
      <c r="J35" s="49"/>
      <c r="K35" s="49"/>
      <c r="L35" s="25"/>
    </row>
    <row r="36" spans="2:12" s="1" customFormat="1" ht="14.45" customHeight="1">
      <c r="B36" s="25"/>
      <c r="F36" s="28" t="s">
        <v>31</v>
      </c>
      <c r="I36" s="28" t="s">
        <v>30</v>
      </c>
      <c r="J36" s="28" t="s">
        <v>32</v>
      </c>
      <c r="L36" s="25"/>
    </row>
    <row r="37" spans="2:12" s="1" customFormat="1" ht="14.45" customHeight="1">
      <c r="B37" s="25"/>
      <c r="D37" s="51" t="s">
        <v>33</v>
      </c>
      <c r="E37" s="30" t="s">
        <v>34</v>
      </c>
      <c r="F37" s="92">
        <f>ROUND((SUM(BE126:BE174)),  2)</f>
        <v>0</v>
      </c>
      <c r="G37" s="93"/>
      <c r="H37" s="93"/>
      <c r="I37" s="94">
        <v>0.23</v>
      </c>
      <c r="J37" s="92">
        <f>ROUND(((SUM(BE126:BE174))*I37),  2)</f>
        <v>0</v>
      </c>
      <c r="L37" s="25"/>
    </row>
    <row r="38" spans="2:12" s="1" customFormat="1" ht="14.45" customHeight="1">
      <c r="B38" s="25"/>
      <c r="E38" s="30" t="s">
        <v>35</v>
      </c>
      <c r="F38" s="82">
        <f>ROUND((SUM(BF126:BF174)),  2)</f>
        <v>0</v>
      </c>
      <c r="I38" s="95">
        <v>0.23</v>
      </c>
      <c r="J38" s="82">
        <f>ROUND(((SUM(BF126:BF174))*I38),  2)</f>
        <v>0</v>
      </c>
      <c r="L38" s="25"/>
    </row>
    <row r="39" spans="2:12" s="1" customFormat="1" ht="14.45" hidden="1" customHeight="1">
      <c r="B39" s="25"/>
      <c r="E39" s="22" t="s">
        <v>36</v>
      </c>
      <c r="F39" s="82">
        <f>ROUND((SUM(BG126:BG174)),  2)</f>
        <v>0</v>
      </c>
      <c r="I39" s="95">
        <v>0.23</v>
      </c>
      <c r="J39" s="82">
        <f>0</f>
        <v>0</v>
      </c>
      <c r="L39" s="25"/>
    </row>
    <row r="40" spans="2:12" s="1" customFormat="1" ht="14.45" hidden="1" customHeight="1">
      <c r="B40" s="25"/>
      <c r="E40" s="22" t="s">
        <v>37</v>
      </c>
      <c r="F40" s="82">
        <f>ROUND((SUM(BH126:BH174)),  2)</f>
        <v>0</v>
      </c>
      <c r="I40" s="95">
        <v>0.23</v>
      </c>
      <c r="J40" s="82">
        <f>0</f>
        <v>0</v>
      </c>
      <c r="L40" s="25"/>
    </row>
    <row r="41" spans="2:12" s="1" customFormat="1" ht="14.45" hidden="1" customHeight="1">
      <c r="B41" s="25"/>
      <c r="E41" s="30" t="s">
        <v>38</v>
      </c>
      <c r="F41" s="92">
        <f>ROUND((SUM(BI126:BI174)),  2)</f>
        <v>0</v>
      </c>
      <c r="G41" s="93"/>
      <c r="H41" s="93"/>
      <c r="I41" s="94">
        <v>0</v>
      </c>
      <c r="J41" s="92">
        <f>0</f>
        <v>0</v>
      </c>
      <c r="L41" s="25"/>
    </row>
    <row r="42" spans="2:12" s="1" customFormat="1" ht="6.95" customHeight="1">
      <c r="B42" s="25"/>
      <c r="L42" s="25"/>
    </row>
    <row r="43" spans="2:12" s="1" customFormat="1" ht="25.35" customHeight="1">
      <c r="B43" s="25"/>
      <c r="C43" s="96"/>
      <c r="D43" s="97" t="s">
        <v>39</v>
      </c>
      <c r="E43" s="53"/>
      <c r="F43" s="53"/>
      <c r="G43" s="98" t="s">
        <v>40</v>
      </c>
      <c r="H43" s="99" t="s">
        <v>41</v>
      </c>
      <c r="I43" s="53"/>
      <c r="J43" s="100">
        <f>SUM(J34:J41)</f>
        <v>0</v>
      </c>
      <c r="K43" s="101"/>
      <c r="L43" s="25"/>
    </row>
    <row r="44" spans="2:12" s="1" customFormat="1" ht="14.45" customHeight="1">
      <c r="B44" s="25"/>
      <c r="L44" s="25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ht="16.5" customHeight="1">
      <c r="B87" s="16"/>
      <c r="E87" s="207" t="s">
        <v>144</v>
      </c>
      <c r="F87" s="187"/>
      <c r="G87" s="187"/>
      <c r="H87" s="187"/>
      <c r="L87" s="16"/>
    </row>
    <row r="88" spans="2:12" ht="12" customHeight="1">
      <c r="B88" s="16"/>
      <c r="C88" s="22" t="s">
        <v>145</v>
      </c>
      <c r="L88" s="16"/>
    </row>
    <row r="89" spans="2:12" s="1" customFormat="1" ht="16.5" customHeight="1">
      <c r="B89" s="25"/>
      <c r="E89" s="191" t="s">
        <v>1066</v>
      </c>
      <c r="F89" s="208"/>
      <c r="G89" s="208"/>
      <c r="H89" s="208"/>
      <c r="L89" s="25"/>
    </row>
    <row r="90" spans="2:12" s="1" customFormat="1" ht="12" customHeight="1">
      <c r="B90" s="25"/>
      <c r="C90" s="22" t="s">
        <v>1067</v>
      </c>
      <c r="L90" s="25"/>
    </row>
    <row r="91" spans="2:12" s="1" customFormat="1" ht="16.5" customHeight="1">
      <c r="B91" s="25"/>
      <c r="E91" s="194" t="str">
        <f>E13</f>
        <v>EL3 - Svietidlá</v>
      </c>
      <c r="F91" s="208"/>
      <c r="G91" s="208"/>
      <c r="H91" s="208"/>
      <c r="L91" s="25"/>
    </row>
    <row r="92" spans="2:12" s="1" customFormat="1" ht="6.95" customHeight="1">
      <c r="B92" s="25"/>
      <c r="L92" s="25"/>
    </row>
    <row r="93" spans="2:12" s="1" customFormat="1" ht="12" customHeight="1">
      <c r="B93" s="25"/>
      <c r="C93" s="22" t="s">
        <v>17</v>
      </c>
      <c r="F93" s="20" t="str">
        <f>F16</f>
        <v>Nitra</v>
      </c>
      <c r="I93" s="22" t="s">
        <v>18</v>
      </c>
      <c r="J93" s="48" t="str">
        <f>IF(J16="","",J16)</f>
        <v>8. 7. 2025</v>
      </c>
      <c r="L93" s="25"/>
    </row>
    <row r="94" spans="2:12" s="1" customFormat="1" ht="6.95" customHeight="1">
      <c r="B94" s="25"/>
      <c r="L94" s="25"/>
    </row>
    <row r="95" spans="2:12" s="1" customFormat="1" ht="15.2" customHeight="1">
      <c r="B95" s="25"/>
      <c r="C95" s="22" t="s">
        <v>20</v>
      </c>
      <c r="F95" s="20" t="str">
        <f>E19</f>
        <v>Športová hala OLYMPIA s.r.o.</v>
      </c>
      <c r="I95" s="22" t="s">
        <v>24</v>
      </c>
      <c r="J95" s="23" t="str">
        <f>E25</f>
        <v>Ing. Stanislav Karas</v>
      </c>
      <c r="L95" s="25"/>
    </row>
    <row r="96" spans="2:12" s="1" customFormat="1" ht="15.2" customHeight="1">
      <c r="B96" s="25"/>
      <c r="C96" s="22" t="s">
        <v>23</v>
      </c>
      <c r="F96" s="20" t="str">
        <f>IF(E22="","",E22)</f>
        <v/>
      </c>
      <c r="I96" s="22" t="s">
        <v>27</v>
      </c>
      <c r="J96" s="23">
        <f>E28</f>
        <v>0</v>
      </c>
      <c r="L96" s="25"/>
    </row>
    <row r="97" spans="2:47" s="1" customFormat="1" ht="10.35" customHeight="1">
      <c r="B97" s="25"/>
      <c r="L97" s="25"/>
    </row>
    <row r="98" spans="2:47" s="1" customFormat="1" ht="29.25" customHeight="1">
      <c r="B98" s="25"/>
      <c r="C98" s="104" t="s">
        <v>148</v>
      </c>
      <c r="D98" s="96"/>
      <c r="E98" s="96"/>
      <c r="F98" s="96"/>
      <c r="G98" s="96"/>
      <c r="H98" s="96"/>
      <c r="I98" s="96"/>
      <c r="J98" s="105" t="s">
        <v>149</v>
      </c>
      <c r="K98" s="96"/>
      <c r="L98" s="25"/>
    </row>
    <row r="99" spans="2:47" s="1" customFormat="1" ht="10.35" customHeight="1">
      <c r="B99" s="25"/>
      <c r="L99" s="25"/>
    </row>
    <row r="100" spans="2:47" s="1" customFormat="1" ht="22.9" customHeight="1">
      <c r="B100" s="25"/>
      <c r="C100" s="106" t="s">
        <v>150</v>
      </c>
      <c r="J100" s="62">
        <f>J126</f>
        <v>0</v>
      </c>
      <c r="L100" s="25"/>
      <c r="AU100" s="13" t="s">
        <v>151</v>
      </c>
    </row>
    <row r="101" spans="2:47" s="8" customFormat="1" ht="24.95" customHeight="1">
      <c r="B101" s="107"/>
      <c r="D101" s="108" t="s">
        <v>179</v>
      </c>
      <c r="E101" s="109"/>
      <c r="F101" s="109"/>
      <c r="G101" s="109"/>
      <c r="H101" s="109"/>
      <c r="I101" s="109"/>
      <c r="J101" s="110">
        <f>J127</f>
        <v>0</v>
      </c>
      <c r="L101" s="107"/>
    </row>
    <row r="102" spans="2:47" s="9" customFormat="1" ht="19.899999999999999" customHeight="1">
      <c r="B102" s="111"/>
      <c r="D102" s="112" t="s">
        <v>1069</v>
      </c>
      <c r="E102" s="113"/>
      <c r="F102" s="113"/>
      <c r="G102" s="113"/>
      <c r="H102" s="113"/>
      <c r="I102" s="113"/>
      <c r="J102" s="114">
        <f>J128</f>
        <v>0</v>
      </c>
      <c r="L102" s="111"/>
    </row>
    <row r="103" spans="2:47" s="1" customFormat="1" ht="21.75" customHeight="1">
      <c r="B103" s="25"/>
      <c r="L103" s="25"/>
    </row>
    <row r="104" spans="2:47" s="1" customFormat="1" ht="6.95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25"/>
    </row>
    <row r="108" spans="2:47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5"/>
    </row>
    <row r="109" spans="2:47" s="1" customFormat="1" ht="24.95" customHeight="1">
      <c r="B109" s="25"/>
      <c r="C109" s="17" t="s">
        <v>181</v>
      </c>
      <c r="L109" s="25"/>
    </row>
    <row r="110" spans="2:47" s="1" customFormat="1" ht="6.95" customHeight="1">
      <c r="B110" s="25"/>
      <c r="L110" s="25"/>
    </row>
    <row r="111" spans="2:47" s="1" customFormat="1" ht="12" customHeight="1">
      <c r="B111" s="25"/>
      <c r="C111" s="22" t="s">
        <v>13</v>
      </c>
      <c r="L111" s="25"/>
    </row>
    <row r="112" spans="2:47" s="1" customFormat="1" ht="16.5" customHeight="1">
      <c r="B112" s="25"/>
      <c r="E112" s="207" t="str">
        <f>E7</f>
        <v>Športová hala OLYMPIA v Nitre</v>
      </c>
      <c r="F112" s="209"/>
      <c r="G112" s="209"/>
      <c r="H112" s="209"/>
      <c r="L112" s="25"/>
    </row>
    <row r="113" spans="2:63" ht="12" customHeight="1">
      <c r="B113" s="16"/>
      <c r="C113" s="22" t="s">
        <v>143</v>
      </c>
      <c r="L113" s="16"/>
    </row>
    <row r="114" spans="2:63" ht="16.5" customHeight="1">
      <c r="B114" s="16"/>
      <c r="E114" s="207" t="s">
        <v>144</v>
      </c>
      <c r="F114" s="187"/>
      <c r="G114" s="187"/>
      <c r="H114" s="187"/>
      <c r="L114" s="16"/>
    </row>
    <row r="115" spans="2:63" ht="12" customHeight="1">
      <c r="B115" s="16"/>
      <c r="C115" s="22" t="s">
        <v>145</v>
      </c>
      <c r="L115" s="16"/>
    </row>
    <row r="116" spans="2:63" s="1" customFormat="1" ht="16.5" customHeight="1">
      <c r="B116" s="25"/>
      <c r="E116" s="191" t="s">
        <v>1066</v>
      </c>
      <c r="F116" s="208"/>
      <c r="G116" s="208"/>
      <c r="H116" s="208"/>
      <c r="L116" s="25"/>
    </row>
    <row r="117" spans="2:63" s="1" customFormat="1" ht="12" customHeight="1">
      <c r="B117" s="25"/>
      <c r="C117" s="22" t="s">
        <v>1067</v>
      </c>
      <c r="L117" s="25"/>
    </row>
    <row r="118" spans="2:63" s="1" customFormat="1" ht="16.5" customHeight="1">
      <c r="B118" s="25"/>
      <c r="E118" s="194" t="str">
        <f>E13</f>
        <v>EL3 - Svietidlá</v>
      </c>
      <c r="F118" s="208"/>
      <c r="G118" s="208"/>
      <c r="H118" s="208"/>
      <c r="L118" s="25"/>
    </row>
    <row r="119" spans="2:63" s="1" customFormat="1" ht="6.95" customHeight="1">
      <c r="B119" s="25"/>
      <c r="L119" s="25"/>
    </row>
    <row r="120" spans="2:63" s="1" customFormat="1" ht="12" customHeight="1">
      <c r="B120" s="25"/>
      <c r="C120" s="22" t="s">
        <v>17</v>
      </c>
      <c r="F120" s="20" t="str">
        <f>F16</f>
        <v>Nitra</v>
      </c>
      <c r="I120" s="22" t="s">
        <v>18</v>
      </c>
      <c r="J120" s="48" t="str">
        <f>IF(J16="","",J16)</f>
        <v>8. 7. 2025</v>
      </c>
      <c r="L120" s="25"/>
    </row>
    <row r="121" spans="2:63" s="1" customFormat="1" ht="6.95" customHeight="1">
      <c r="B121" s="25"/>
      <c r="L121" s="25"/>
    </row>
    <row r="122" spans="2:63" s="1" customFormat="1" ht="15.2" customHeight="1">
      <c r="B122" s="25"/>
      <c r="C122" s="22" t="s">
        <v>20</v>
      </c>
      <c r="F122" s="20" t="str">
        <f>E19</f>
        <v>Športová hala OLYMPIA s.r.o.</v>
      </c>
      <c r="I122" s="22" t="s">
        <v>24</v>
      </c>
      <c r="J122" s="23" t="str">
        <f>E25</f>
        <v>Ing. Stanislav Karas</v>
      </c>
      <c r="L122" s="25"/>
    </row>
    <row r="123" spans="2:63" s="1" customFormat="1" ht="15.2" customHeight="1">
      <c r="B123" s="25"/>
      <c r="C123" s="22" t="s">
        <v>23</v>
      </c>
      <c r="F123" s="20" t="str">
        <f>IF(E22="","",E22)</f>
        <v/>
      </c>
      <c r="I123" s="22" t="s">
        <v>27</v>
      </c>
      <c r="J123" s="23">
        <f>E28</f>
        <v>0</v>
      </c>
      <c r="L123" s="25"/>
    </row>
    <row r="124" spans="2:63" s="1" customFormat="1" ht="10.35" customHeight="1">
      <c r="B124" s="25"/>
      <c r="L124" s="25"/>
    </row>
    <row r="125" spans="2:63" s="10" customFormat="1" ht="29.25" customHeight="1">
      <c r="B125" s="115"/>
      <c r="C125" s="116" t="s">
        <v>182</v>
      </c>
      <c r="D125" s="117" t="s">
        <v>54</v>
      </c>
      <c r="E125" s="117" t="s">
        <v>50</v>
      </c>
      <c r="F125" s="117" t="s">
        <v>51</v>
      </c>
      <c r="G125" s="117" t="s">
        <v>183</v>
      </c>
      <c r="H125" s="117" t="s">
        <v>184</v>
      </c>
      <c r="I125" s="117" t="s">
        <v>185</v>
      </c>
      <c r="J125" s="118" t="s">
        <v>149</v>
      </c>
      <c r="K125" s="119" t="s">
        <v>186</v>
      </c>
      <c r="L125" s="115"/>
      <c r="M125" s="55" t="s">
        <v>1</v>
      </c>
      <c r="N125" s="56" t="s">
        <v>33</v>
      </c>
      <c r="O125" s="56" t="s">
        <v>187</v>
      </c>
      <c r="P125" s="56" t="s">
        <v>188</v>
      </c>
      <c r="Q125" s="56" t="s">
        <v>189</v>
      </c>
      <c r="R125" s="56" t="s">
        <v>190</v>
      </c>
      <c r="S125" s="56" t="s">
        <v>191</v>
      </c>
      <c r="T125" s="57" t="s">
        <v>192</v>
      </c>
    </row>
    <row r="126" spans="2:63" s="1" customFormat="1" ht="22.9" customHeight="1">
      <c r="B126" s="25"/>
      <c r="C126" s="60" t="s">
        <v>150</v>
      </c>
      <c r="J126" s="120">
        <f>BK126</f>
        <v>0</v>
      </c>
      <c r="L126" s="25"/>
      <c r="M126" s="58"/>
      <c r="N126" s="49"/>
      <c r="O126" s="49"/>
      <c r="P126" s="121">
        <f>P127</f>
        <v>0</v>
      </c>
      <c r="Q126" s="49"/>
      <c r="R126" s="121">
        <f>R127</f>
        <v>1.8310000000000002</v>
      </c>
      <c r="S126" s="49"/>
      <c r="T126" s="122">
        <f>T127</f>
        <v>0</v>
      </c>
      <c r="AT126" s="13" t="s">
        <v>68</v>
      </c>
      <c r="AU126" s="13" t="s">
        <v>151</v>
      </c>
      <c r="BK126" s="123">
        <f>BK127</f>
        <v>0</v>
      </c>
    </row>
    <row r="127" spans="2:63" s="11" customFormat="1" ht="25.9" customHeight="1">
      <c r="B127" s="124"/>
      <c r="D127" s="125" t="s">
        <v>68</v>
      </c>
      <c r="E127" s="126" t="s">
        <v>270</v>
      </c>
      <c r="F127" s="126" t="s">
        <v>995</v>
      </c>
      <c r="J127" s="127">
        <f>BK127</f>
        <v>0</v>
      </c>
      <c r="L127" s="124"/>
      <c r="M127" s="128"/>
      <c r="P127" s="129">
        <f>P128</f>
        <v>0</v>
      </c>
      <c r="R127" s="129">
        <f>R128</f>
        <v>1.8310000000000002</v>
      </c>
      <c r="T127" s="130">
        <f>T128</f>
        <v>0</v>
      </c>
      <c r="AR127" s="125" t="s">
        <v>88</v>
      </c>
      <c r="AT127" s="131" t="s">
        <v>68</v>
      </c>
      <c r="AU127" s="131" t="s">
        <v>69</v>
      </c>
      <c r="AY127" s="125" t="s">
        <v>195</v>
      </c>
      <c r="BK127" s="132">
        <f>BK128</f>
        <v>0</v>
      </c>
    </row>
    <row r="128" spans="2:63" s="11" customFormat="1" ht="22.9" customHeight="1">
      <c r="B128" s="124"/>
      <c r="D128" s="125" t="s">
        <v>68</v>
      </c>
      <c r="E128" s="133" t="s">
        <v>1071</v>
      </c>
      <c r="F128" s="133" t="s">
        <v>1072</v>
      </c>
      <c r="J128" s="134">
        <f>BK128</f>
        <v>0</v>
      </c>
      <c r="L128" s="124"/>
      <c r="M128" s="128"/>
      <c r="P128" s="129">
        <f>SUM(P129:P174)</f>
        <v>0</v>
      </c>
      <c r="R128" s="129">
        <f>SUM(R129:R174)</f>
        <v>1.8310000000000002</v>
      </c>
      <c r="T128" s="130">
        <f>SUM(T129:T174)</f>
        <v>0</v>
      </c>
      <c r="AR128" s="125" t="s">
        <v>88</v>
      </c>
      <c r="AT128" s="131" t="s">
        <v>68</v>
      </c>
      <c r="AU128" s="131" t="s">
        <v>76</v>
      </c>
      <c r="AY128" s="125" t="s">
        <v>195</v>
      </c>
      <c r="BK128" s="132">
        <f>SUM(BK129:BK174)</f>
        <v>0</v>
      </c>
    </row>
    <row r="129" spans="2:65" s="1" customFormat="1" ht="24.2" customHeight="1">
      <c r="B129" s="135"/>
      <c r="C129" s="136" t="s">
        <v>76</v>
      </c>
      <c r="D129" s="136" t="s">
        <v>197</v>
      </c>
      <c r="E129" s="137" t="s">
        <v>76</v>
      </c>
      <c r="F129" s="138" t="s">
        <v>1075</v>
      </c>
      <c r="G129" s="139" t="s">
        <v>336</v>
      </c>
      <c r="H129" s="140">
        <v>17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</v>
      </c>
      <c r="P129" s="145">
        <f t="shared" ref="P129:P174" si="0">O129*H129</f>
        <v>0</v>
      </c>
      <c r="Q129" s="145">
        <v>0</v>
      </c>
      <c r="R129" s="145">
        <f t="shared" ref="R129:R174" si="1">Q129*H129</f>
        <v>0</v>
      </c>
      <c r="S129" s="145">
        <v>0</v>
      </c>
      <c r="T129" s="146">
        <f t="shared" ref="T129:T174" si="2">S129*H129</f>
        <v>0</v>
      </c>
      <c r="AR129" s="147" t="s">
        <v>426</v>
      </c>
      <c r="AT129" s="147" t="s">
        <v>197</v>
      </c>
      <c r="AU129" s="147" t="s">
        <v>82</v>
      </c>
      <c r="AY129" s="13" t="s">
        <v>195</v>
      </c>
      <c r="BE129" s="148">
        <f t="shared" ref="BE129:BE174" si="3">IF(N129="základná",J129,0)</f>
        <v>0</v>
      </c>
      <c r="BF129" s="148">
        <f t="shared" ref="BF129:BF174" si="4">IF(N129="znížená",J129,0)</f>
        <v>0</v>
      </c>
      <c r="BG129" s="148">
        <f t="shared" ref="BG129:BG174" si="5">IF(N129="zákl. prenesená",J129,0)</f>
        <v>0</v>
      </c>
      <c r="BH129" s="148">
        <f t="shared" ref="BH129:BH174" si="6">IF(N129="zníž. prenesená",J129,0)</f>
        <v>0</v>
      </c>
      <c r="BI129" s="148">
        <f t="shared" ref="BI129:BI174" si="7">IF(N129="nulová",J129,0)</f>
        <v>0</v>
      </c>
      <c r="BJ129" s="13" t="s">
        <v>82</v>
      </c>
      <c r="BK129" s="148">
        <f t="shared" ref="BK129:BK174" si="8">ROUND(I129*H129,2)</f>
        <v>0</v>
      </c>
      <c r="BL129" s="13" t="s">
        <v>426</v>
      </c>
      <c r="BM129" s="147" t="s">
        <v>82</v>
      </c>
    </row>
    <row r="130" spans="2:65" s="1" customFormat="1" ht="21.75" customHeight="1">
      <c r="B130" s="135"/>
      <c r="C130" s="136" t="s">
        <v>82</v>
      </c>
      <c r="D130" s="136" t="s">
        <v>197</v>
      </c>
      <c r="E130" s="137" t="s">
        <v>82</v>
      </c>
      <c r="F130" s="138" t="s">
        <v>1181</v>
      </c>
      <c r="G130" s="139" t="s">
        <v>336</v>
      </c>
      <c r="H130" s="140">
        <v>20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</v>
      </c>
      <c r="P130" s="145">
        <f t="shared" si="0"/>
        <v>0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426</v>
      </c>
      <c r="AT130" s="147" t="s">
        <v>197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426</v>
      </c>
      <c r="BM130" s="147" t="s">
        <v>201</v>
      </c>
    </row>
    <row r="131" spans="2:65" s="1" customFormat="1" ht="24.2" customHeight="1">
      <c r="B131" s="135"/>
      <c r="C131" s="149" t="s">
        <v>88</v>
      </c>
      <c r="D131" s="149" t="s">
        <v>270</v>
      </c>
      <c r="E131" s="150" t="s">
        <v>88</v>
      </c>
      <c r="F131" s="151" t="s">
        <v>1182</v>
      </c>
      <c r="G131" s="152" t="s">
        <v>336</v>
      </c>
      <c r="H131" s="153">
        <v>20</v>
      </c>
      <c r="I131" s="154"/>
      <c r="J131" s="154"/>
      <c r="K131" s="155"/>
      <c r="L131" s="156"/>
      <c r="M131" s="157" t="s">
        <v>1</v>
      </c>
      <c r="N131" s="158" t="s">
        <v>35</v>
      </c>
      <c r="O131" s="145">
        <v>0</v>
      </c>
      <c r="P131" s="145">
        <f t="shared" si="0"/>
        <v>0</v>
      </c>
      <c r="Q131" s="145">
        <v>6.0000000000000001E-3</v>
      </c>
      <c r="R131" s="145">
        <f t="shared" si="1"/>
        <v>0.12</v>
      </c>
      <c r="S131" s="145">
        <v>0</v>
      </c>
      <c r="T131" s="146">
        <f t="shared" si="2"/>
        <v>0</v>
      </c>
      <c r="AR131" s="147" t="s">
        <v>1004</v>
      </c>
      <c r="AT131" s="147" t="s">
        <v>270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426</v>
      </c>
      <c r="BM131" s="147" t="s">
        <v>215</v>
      </c>
    </row>
    <row r="132" spans="2:65" s="1" customFormat="1" ht="21.75" customHeight="1">
      <c r="B132" s="135"/>
      <c r="C132" s="136" t="s">
        <v>201</v>
      </c>
      <c r="D132" s="136" t="s">
        <v>197</v>
      </c>
      <c r="E132" s="137" t="s">
        <v>201</v>
      </c>
      <c r="F132" s="138" t="s">
        <v>1183</v>
      </c>
      <c r="G132" s="139" t="s">
        <v>336</v>
      </c>
      <c r="H132" s="140">
        <v>2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426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426</v>
      </c>
      <c r="BM132" s="147" t="s">
        <v>222</v>
      </c>
    </row>
    <row r="133" spans="2:65" s="1" customFormat="1" ht="21.75" customHeight="1">
      <c r="B133" s="135"/>
      <c r="C133" s="149" t="s">
        <v>211</v>
      </c>
      <c r="D133" s="149" t="s">
        <v>270</v>
      </c>
      <c r="E133" s="150" t="s">
        <v>211</v>
      </c>
      <c r="F133" s="151" t="s">
        <v>1184</v>
      </c>
      <c r="G133" s="152" t="s">
        <v>336</v>
      </c>
      <c r="H133" s="153">
        <v>2</v>
      </c>
      <c r="I133" s="154"/>
      <c r="J133" s="154"/>
      <c r="K133" s="155"/>
      <c r="L133" s="156"/>
      <c r="M133" s="157" t="s">
        <v>1</v>
      </c>
      <c r="N133" s="158" t="s">
        <v>35</v>
      </c>
      <c r="O133" s="145">
        <v>0</v>
      </c>
      <c r="P133" s="145">
        <f t="shared" si="0"/>
        <v>0</v>
      </c>
      <c r="Q133" s="145">
        <v>6.0000000000000001E-3</v>
      </c>
      <c r="R133" s="145">
        <f t="shared" si="1"/>
        <v>1.2E-2</v>
      </c>
      <c r="S133" s="145">
        <v>0</v>
      </c>
      <c r="T133" s="146">
        <f t="shared" si="2"/>
        <v>0</v>
      </c>
      <c r="AR133" s="147" t="s">
        <v>1004</v>
      </c>
      <c r="AT133" s="147" t="s">
        <v>270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426</v>
      </c>
      <c r="BM133" s="147" t="s">
        <v>230</v>
      </c>
    </row>
    <row r="134" spans="2:65" s="1" customFormat="1" ht="21.75" customHeight="1">
      <c r="B134" s="135"/>
      <c r="C134" s="136" t="s">
        <v>215</v>
      </c>
      <c r="D134" s="136" t="s">
        <v>197</v>
      </c>
      <c r="E134" s="137" t="s">
        <v>215</v>
      </c>
      <c r="F134" s="138" t="s">
        <v>1183</v>
      </c>
      <c r="G134" s="139" t="s">
        <v>336</v>
      </c>
      <c r="H134" s="140">
        <v>6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426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426</v>
      </c>
      <c r="BM134" s="147" t="s">
        <v>238</v>
      </c>
    </row>
    <row r="135" spans="2:65" s="1" customFormat="1" ht="21.75" customHeight="1">
      <c r="B135" s="135"/>
      <c r="C135" s="149" t="s">
        <v>218</v>
      </c>
      <c r="D135" s="149" t="s">
        <v>270</v>
      </c>
      <c r="E135" s="150" t="s">
        <v>218</v>
      </c>
      <c r="F135" s="151" t="s">
        <v>1185</v>
      </c>
      <c r="G135" s="152" t="s">
        <v>336</v>
      </c>
      <c r="H135" s="153">
        <v>6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6.0000000000000001E-3</v>
      </c>
      <c r="R135" s="145">
        <f t="shared" si="1"/>
        <v>3.6000000000000004E-2</v>
      </c>
      <c r="S135" s="145">
        <v>0</v>
      </c>
      <c r="T135" s="146">
        <f t="shared" si="2"/>
        <v>0</v>
      </c>
      <c r="AR135" s="147" t="s">
        <v>1004</v>
      </c>
      <c r="AT135" s="147" t="s">
        <v>270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426</v>
      </c>
      <c r="BM135" s="147" t="s">
        <v>244</v>
      </c>
    </row>
    <row r="136" spans="2:65" s="1" customFormat="1" ht="24.2" customHeight="1">
      <c r="B136" s="135"/>
      <c r="C136" s="136" t="s">
        <v>222</v>
      </c>
      <c r="D136" s="136" t="s">
        <v>197</v>
      </c>
      <c r="E136" s="137" t="s">
        <v>222</v>
      </c>
      <c r="F136" s="138" t="s">
        <v>1186</v>
      </c>
      <c r="G136" s="139" t="s">
        <v>336</v>
      </c>
      <c r="H136" s="140">
        <v>11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426</v>
      </c>
      <c r="AT136" s="147" t="s">
        <v>197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426</v>
      </c>
      <c r="BM136" s="147" t="s">
        <v>251</v>
      </c>
    </row>
    <row r="137" spans="2:65" s="1" customFormat="1" ht="24.2" customHeight="1">
      <c r="B137" s="135"/>
      <c r="C137" s="149" t="s">
        <v>226</v>
      </c>
      <c r="D137" s="149" t="s">
        <v>270</v>
      </c>
      <c r="E137" s="150" t="s">
        <v>226</v>
      </c>
      <c r="F137" s="151" t="s">
        <v>1187</v>
      </c>
      <c r="G137" s="152" t="s">
        <v>336</v>
      </c>
      <c r="H137" s="153">
        <v>11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0"/>
        <v>0</v>
      </c>
      <c r="Q137" s="145">
        <v>3.54545454545455E-3</v>
      </c>
      <c r="R137" s="145">
        <f t="shared" si="1"/>
        <v>3.9000000000000049E-2</v>
      </c>
      <c r="S137" s="145">
        <v>0</v>
      </c>
      <c r="T137" s="146">
        <f t="shared" si="2"/>
        <v>0</v>
      </c>
      <c r="AR137" s="147" t="s">
        <v>1004</v>
      </c>
      <c r="AT137" s="147" t="s">
        <v>270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426</v>
      </c>
      <c r="BM137" s="147" t="s">
        <v>254</v>
      </c>
    </row>
    <row r="138" spans="2:65" s="1" customFormat="1" ht="24.2" customHeight="1">
      <c r="B138" s="135"/>
      <c r="C138" s="149" t="s">
        <v>230</v>
      </c>
      <c r="D138" s="149" t="s">
        <v>270</v>
      </c>
      <c r="E138" s="150" t="s">
        <v>230</v>
      </c>
      <c r="F138" s="151" t="s">
        <v>1188</v>
      </c>
      <c r="G138" s="152" t="s">
        <v>1189</v>
      </c>
      <c r="H138" s="153">
        <v>11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9.0909090909090904E-5</v>
      </c>
      <c r="R138" s="145">
        <f t="shared" si="1"/>
        <v>1E-3</v>
      </c>
      <c r="S138" s="145">
        <v>0</v>
      </c>
      <c r="T138" s="146">
        <f t="shared" si="2"/>
        <v>0</v>
      </c>
      <c r="AR138" s="147" t="s">
        <v>1004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426</v>
      </c>
      <c r="BM138" s="147" t="s">
        <v>258</v>
      </c>
    </row>
    <row r="139" spans="2:65" s="1" customFormat="1" ht="24.2" customHeight="1">
      <c r="B139" s="135"/>
      <c r="C139" s="136" t="s">
        <v>234</v>
      </c>
      <c r="D139" s="136" t="s">
        <v>197</v>
      </c>
      <c r="E139" s="137" t="s">
        <v>234</v>
      </c>
      <c r="F139" s="138" t="s">
        <v>1190</v>
      </c>
      <c r="G139" s="139" t="s">
        <v>336</v>
      </c>
      <c r="H139" s="140">
        <v>25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426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426</v>
      </c>
      <c r="BM139" s="147" t="s">
        <v>261</v>
      </c>
    </row>
    <row r="140" spans="2:65" s="1" customFormat="1" ht="24.2" customHeight="1">
      <c r="B140" s="135"/>
      <c r="C140" s="149" t="s">
        <v>238</v>
      </c>
      <c r="D140" s="149" t="s">
        <v>270</v>
      </c>
      <c r="E140" s="150" t="s">
        <v>238</v>
      </c>
      <c r="F140" s="151" t="s">
        <v>1191</v>
      </c>
      <c r="G140" s="152" t="s">
        <v>336</v>
      </c>
      <c r="H140" s="153">
        <v>25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3.5200000000000001E-3</v>
      </c>
      <c r="R140" s="145">
        <f t="shared" si="1"/>
        <v>8.8000000000000009E-2</v>
      </c>
      <c r="S140" s="145">
        <v>0</v>
      </c>
      <c r="T140" s="146">
        <f t="shared" si="2"/>
        <v>0</v>
      </c>
      <c r="AR140" s="147" t="s">
        <v>1004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426</v>
      </c>
      <c r="BM140" s="147" t="s">
        <v>265</v>
      </c>
    </row>
    <row r="141" spans="2:65" s="1" customFormat="1" ht="24.2" customHeight="1">
      <c r="B141" s="135"/>
      <c r="C141" s="149" t="s">
        <v>241</v>
      </c>
      <c r="D141" s="149" t="s">
        <v>270</v>
      </c>
      <c r="E141" s="150" t="s">
        <v>241</v>
      </c>
      <c r="F141" s="151" t="s">
        <v>1192</v>
      </c>
      <c r="G141" s="152" t="s">
        <v>1189</v>
      </c>
      <c r="H141" s="153">
        <v>25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0"/>
        <v>0</v>
      </c>
      <c r="Q141" s="145">
        <v>8.0000000000000007E-5</v>
      </c>
      <c r="R141" s="145">
        <f t="shared" si="1"/>
        <v>2E-3</v>
      </c>
      <c r="S141" s="145">
        <v>0</v>
      </c>
      <c r="T141" s="146">
        <f t="shared" si="2"/>
        <v>0</v>
      </c>
      <c r="AR141" s="147" t="s">
        <v>1004</v>
      </c>
      <c r="AT141" s="147" t="s">
        <v>270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426</v>
      </c>
      <c r="BM141" s="147" t="s">
        <v>268</v>
      </c>
    </row>
    <row r="142" spans="2:65" s="1" customFormat="1" ht="24.2" customHeight="1">
      <c r="B142" s="135"/>
      <c r="C142" s="136" t="s">
        <v>244</v>
      </c>
      <c r="D142" s="136" t="s">
        <v>197</v>
      </c>
      <c r="E142" s="137" t="s">
        <v>244</v>
      </c>
      <c r="F142" s="138" t="s">
        <v>1193</v>
      </c>
      <c r="G142" s="139" t="s">
        <v>336</v>
      </c>
      <c r="H142" s="140">
        <v>23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</v>
      </c>
      <c r="P142" s="145">
        <f t="shared" si="0"/>
        <v>0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426</v>
      </c>
      <c r="AT142" s="147" t="s">
        <v>197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426</v>
      </c>
      <c r="BM142" s="147" t="s">
        <v>273</v>
      </c>
    </row>
    <row r="143" spans="2:65" s="1" customFormat="1" ht="21.75" customHeight="1">
      <c r="B143" s="135"/>
      <c r="C143" s="149" t="s">
        <v>247</v>
      </c>
      <c r="D143" s="149" t="s">
        <v>270</v>
      </c>
      <c r="E143" s="150" t="s">
        <v>247</v>
      </c>
      <c r="F143" s="151" t="s">
        <v>1194</v>
      </c>
      <c r="G143" s="152" t="s">
        <v>336</v>
      </c>
      <c r="H143" s="153">
        <v>23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2.3043478260869601E-3</v>
      </c>
      <c r="R143" s="145">
        <f t="shared" si="1"/>
        <v>5.3000000000000082E-2</v>
      </c>
      <c r="S143" s="145">
        <v>0</v>
      </c>
      <c r="T143" s="146">
        <f t="shared" si="2"/>
        <v>0</v>
      </c>
      <c r="AR143" s="147" t="s">
        <v>1004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426</v>
      </c>
      <c r="BM143" s="147" t="s">
        <v>276</v>
      </c>
    </row>
    <row r="144" spans="2:65" s="1" customFormat="1" ht="24.2" customHeight="1">
      <c r="B144" s="135"/>
      <c r="C144" s="136" t="s">
        <v>251</v>
      </c>
      <c r="D144" s="136" t="s">
        <v>197</v>
      </c>
      <c r="E144" s="137" t="s">
        <v>251</v>
      </c>
      <c r="F144" s="138" t="s">
        <v>1195</v>
      </c>
      <c r="G144" s="139" t="s">
        <v>336</v>
      </c>
      <c r="H144" s="140">
        <v>1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0</v>
      </c>
      <c r="P144" s="145">
        <f t="shared" si="0"/>
        <v>0</v>
      </c>
      <c r="Q144" s="145">
        <v>0</v>
      </c>
      <c r="R144" s="145">
        <f t="shared" si="1"/>
        <v>0</v>
      </c>
      <c r="S144" s="145">
        <v>0</v>
      </c>
      <c r="T144" s="146">
        <f t="shared" si="2"/>
        <v>0</v>
      </c>
      <c r="AR144" s="147" t="s">
        <v>426</v>
      </c>
      <c r="AT144" s="147" t="s">
        <v>197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426</v>
      </c>
      <c r="BM144" s="147" t="s">
        <v>279</v>
      </c>
    </row>
    <row r="145" spans="2:65" s="1" customFormat="1" ht="24.2" customHeight="1">
      <c r="B145" s="135"/>
      <c r="C145" s="149" t="s">
        <v>255</v>
      </c>
      <c r="D145" s="149" t="s">
        <v>270</v>
      </c>
      <c r="E145" s="150" t="s">
        <v>255</v>
      </c>
      <c r="F145" s="151" t="s">
        <v>1196</v>
      </c>
      <c r="G145" s="152" t="s">
        <v>336</v>
      </c>
      <c r="H145" s="153">
        <v>1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0"/>
        <v>0</v>
      </c>
      <c r="Q145" s="145">
        <v>2E-3</v>
      </c>
      <c r="R145" s="145">
        <f t="shared" si="1"/>
        <v>2E-3</v>
      </c>
      <c r="S145" s="145">
        <v>0</v>
      </c>
      <c r="T145" s="146">
        <f t="shared" si="2"/>
        <v>0</v>
      </c>
      <c r="AR145" s="147" t="s">
        <v>1004</v>
      </c>
      <c r="AT145" s="147" t="s">
        <v>270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426</v>
      </c>
      <c r="BM145" s="147" t="s">
        <v>285</v>
      </c>
    </row>
    <row r="146" spans="2:65" s="1" customFormat="1" ht="24.2" customHeight="1">
      <c r="B146" s="135"/>
      <c r="C146" s="136" t="s">
        <v>254</v>
      </c>
      <c r="D146" s="136" t="s">
        <v>197</v>
      </c>
      <c r="E146" s="137" t="s">
        <v>254</v>
      </c>
      <c r="F146" s="138" t="s">
        <v>1197</v>
      </c>
      <c r="G146" s="139" t="s">
        <v>336</v>
      </c>
      <c r="H146" s="140">
        <v>43</v>
      </c>
      <c r="I146" s="141"/>
      <c r="J146" s="141"/>
      <c r="K146" s="142"/>
      <c r="L146" s="25"/>
      <c r="M146" s="143" t="s">
        <v>1</v>
      </c>
      <c r="N146" s="144" t="s">
        <v>35</v>
      </c>
      <c r="O146" s="145">
        <v>0</v>
      </c>
      <c r="P146" s="145">
        <f t="shared" si="0"/>
        <v>0</v>
      </c>
      <c r="Q146" s="145">
        <v>0</v>
      </c>
      <c r="R146" s="145">
        <f t="shared" si="1"/>
        <v>0</v>
      </c>
      <c r="S146" s="145">
        <v>0</v>
      </c>
      <c r="T146" s="146">
        <f t="shared" si="2"/>
        <v>0</v>
      </c>
      <c r="AR146" s="147" t="s">
        <v>426</v>
      </c>
      <c r="AT146" s="147" t="s">
        <v>197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426</v>
      </c>
      <c r="BM146" s="147" t="s">
        <v>287</v>
      </c>
    </row>
    <row r="147" spans="2:65" s="1" customFormat="1" ht="24.2" customHeight="1">
      <c r="B147" s="135"/>
      <c r="C147" s="149" t="s">
        <v>262</v>
      </c>
      <c r="D147" s="149" t="s">
        <v>270</v>
      </c>
      <c r="E147" s="150" t="s">
        <v>262</v>
      </c>
      <c r="F147" s="151" t="s">
        <v>1198</v>
      </c>
      <c r="G147" s="152" t="s">
        <v>336</v>
      </c>
      <c r="H147" s="153">
        <v>43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0"/>
        <v>0</v>
      </c>
      <c r="Q147" s="145">
        <v>1.3023255813953501E-3</v>
      </c>
      <c r="R147" s="145">
        <f t="shared" si="1"/>
        <v>5.600000000000005E-2</v>
      </c>
      <c r="S147" s="145">
        <v>0</v>
      </c>
      <c r="T147" s="146">
        <f t="shared" si="2"/>
        <v>0</v>
      </c>
      <c r="AR147" s="147" t="s">
        <v>1004</v>
      </c>
      <c r="AT147" s="147" t="s">
        <v>270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426</v>
      </c>
      <c r="BM147" s="147" t="s">
        <v>292</v>
      </c>
    </row>
    <row r="148" spans="2:65" s="1" customFormat="1" ht="24.2" customHeight="1">
      <c r="B148" s="135"/>
      <c r="C148" s="136" t="s">
        <v>258</v>
      </c>
      <c r="D148" s="136" t="s">
        <v>197</v>
      </c>
      <c r="E148" s="137" t="s">
        <v>258</v>
      </c>
      <c r="F148" s="138" t="s">
        <v>1199</v>
      </c>
      <c r="G148" s="139" t="s">
        <v>336</v>
      </c>
      <c r="H148" s="140">
        <v>20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0"/>
        <v>0</v>
      </c>
      <c r="Q148" s="145">
        <v>0</v>
      </c>
      <c r="R148" s="145">
        <f t="shared" si="1"/>
        <v>0</v>
      </c>
      <c r="S148" s="145">
        <v>0</v>
      </c>
      <c r="T148" s="146">
        <f t="shared" si="2"/>
        <v>0</v>
      </c>
      <c r="AR148" s="147" t="s">
        <v>426</v>
      </c>
      <c r="AT148" s="147" t="s">
        <v>197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426</v>
      </c>
      <c r="BM148" s="147" t="s">
        <v>295</v>
      </c>
    </row>
    <row r="149" spans="2:65" s="1" customFormat="1" ht="21.75" customHeight="1">
      <c r="B149" s="135"/>
      <c r="C149" s="149" t="s">
        <v>269</v>
      </c>
      <c r="D149" s="149" t="s">
        <v>270</v>
      </c>
      <c r="E149" s="150" t="s">
        <v>269</v>
      </c>
      <c r="F149" s="151" t="s">
        <v>1200</v>
      </c>
      <c r="G149" s="152" t="s">
        <v>336</v>
      </c>
      <c r="H149" s="153">
        <v>20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0"/>
        <v>0</v>
      </c>
      <c r="Q149" s="145">
        <v>2.65E-3</v>
      </c>
      <c r="R149" s="145">
        <f t="shared" si="1"/>
        <v>5.2999999999999999E-2</v>
      </c>
      <c r="S149" s="145">
        <v>0</v>
      </c>
      <c r="T149" s="146">
        <f t="shared" si="2"/>
        <v>0</v>
      </c>
      <c r="AR149" s="147" t="s">
        <v>1004</v>
      </c>
      <c r="AT149" s="147" t="s">
        <v>270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426</v>
      </c>
      <c r="BM149" s="147" t="s">
        <v>300</v>
      </c>
    </row>
    <row r="150" spans="2:65" s="1" customFormat="1" ht="24.2" customHeight="1">
      <c r="B150" s="135"/>
      <c r="C150" s="136" t="s">
        <v>261</v>
      </c>
      <c r="D150" s="136" t="s">
        <v>197</v>
      </c>
      <c r="E150" s="137" t="s">
        <v>261</v>
      </c>
      <c r="F150" s="138" t="s">
        <v>1201</v>
      </c>
      <c r="G150" s="139" t="s">
        <v>336</v>
      </c>
      <c r="H150" s="140">
        <v>2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0"/>
        <v>0</v>
      </c>
      <c r="Q150" s="145">
        <v>0</v>
      </c>
      <c r="R150" s="145">
        <f t="shared" si="1"/>
        <v>0</v>
      </c>
      <c r="S150" s="145">
        <v>0</v>
      </c>
      <c r="T150" s="146">
        <f t="shared" si="2"/>
        <v>0</v>
      </c>
      <c r="AR150" s="147" t="s">
        <v>426</v>
      </c>
      <c r="AT150" s="147" t="s">
        <v>197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426</v>
      </c>
      <c r="BM150" s="147" t="s">
        <v>303</v>
      </c>
    </row>
    <row r="151" spans="2:65" s="1" customFormat="1" ht="16.5" customHeight="1">
      <c r="B151" s="135"/>
      <c r="C151" s="149" t="s">
        <v>7</v>
      </c>
      <c r="D151" s="149" t="s">
        <v>270</v>
      </c>
      <c r="E151" s="150" t="s">
        <v>7</v>
      </c>
      <c r="F151" s="151" t="s">
        <v>1202</v>
      </c>
      <c r="G151" s="152" t="s">
        <v>336</v>
      </c>
      <c r="H151" s="153">
        <v>2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0"/>
        <v>0</v>
      </c>
      <c r="Q151" s="145">
        <v>2.5000000000000001E-3</v>
      </c>
      <c r="R151" s="145">
        <f t="shared" si="1"/>
        <v>5.0000000000000001E-3</v>
      </c>
      <c r="S151" s="145">
        <v>0</v>
      </c>
      <c r="T151" s="146">
        <f t="shared" si="2"/>
        <v>0</v>
      </c>
      <c r="AR151" s="147" t="s">
        <v>1004</v>
      </c>
      <c r="AT151" s="147" t="s">
        <v>270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426</v>
      </c>
      <c r="BM151" s="147" t="s">
        <v>307</v>
      </c>
    </row>
    <row r="152" spans="2:65" s="1" customFormat="1" ht="24.2" customHeight="1">
      <c r="B152" s="135"/>
      <c r="C152" s="136" t="s">
        <v>265</v>
      </c>
      <c r="D152" s="136" t="s">
        <v>197</v>
      </c>
      <c r="E152" s="137" t="s">
        <v>265</v>
      </c>
      <c r="F152" s="138" t="s">
        <v>1203</v>
      </c>
      <c r="G152" s="139" t="s">
        <v>336</v>
      </c>
      <c r="H152" s="140">
        <v>9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</v>
      </c>
      <c r="P152" s="145">
        <f t="shared" si="0"/>
        <v>0</v>
      </c>
      <c r="Q152" s="145">
        <v>0</v>
      </c>
      <c r="R152" s="145">
        <f t="shared" si="1"/>
        <v>0</v>
      </c>
      <c r="S152" s="145">
        <v>0</v>
      </c>
      <c r="T152" s="146">
        <f t="shared" si="2"/>
        <v>0</v>
      </c>
      <c r="AR152" s="147" t="s">
        <v>426</v>
      </c>
      <c r="AT152" s="147" t="s">
        <v>197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426</v>
      </c>
      <c r="BM152" s="147" t="s">
        <v>310</v>
      </c>
    </row>
    <row r="153" spans="2:65" s="1" customFormat="1" ht="16.5" customHeight="1">
      <c r="B153" s="135"/>
      <c r="C153" s="149" t="s">
        <v>286</v>
      </c>
      <c r="D153" s="149" t="s">
        <v>270</v>
      </c>
      <c r="E153" s="150" t="s">
        <v>286</v>
      </c>
      <c r="F153" s="151" t="s">
        <v>1204</v>
      </c>
      <c r="G153" s="152" t="s">
        <v>336</v>
      </c>
      <c r="H153" s="153">
        <v>9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0"/>
        <v>0</v>
      </c>
      <c r="Q153" s="145">
        <v>5.2222222222222201E-3</v>
      </c>
      <c r="R153" s="145">
        <f t="shared" si="1"/>
        <v>4.6999999999999979E-2</v>
      </c>
      <c r="S153" s="145">
        <v>0</v>
      </c>
      <c r="T153" s="146">
        <f t="shared" si="2"/>
        <v>0</v>
      </c>
      <c r="AR153" s="147" t="s">
        <v>1004</v>
      </c>
      <c r="AT153" s="147" t="s">
        <v>270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426</v>
      </c>
      <c r="BM153" s="147" t="s">
        <v>314</v>
      </c>
    </row>
    <row r="154" spans="2:65" s="1" customFormat="1" ht="24.2" customHeight="1">
      <c r="B154" s="135"/>
      <c r="C154" s="136" t="s">
        <v>268</v>
      </c>
      <c r="D154" s="136" t="s">
        <v>197</v>
      </c>
      <c r="E154" s="137" t="s">
        <v>268</v>
      </c>
      <c r="F154" s="138" t="s">
        <v>1205</v>
      </c>
      <c r="G154" s="139" t="s">
        <v>336</v>
      </c>
      <c r="H154" s="140">
        <v>2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0"/>
        <v>0</v>
      </c>
      <c r="Q154" s="145">
        <v>0</v>
      </c>
      <c r="R154" s="145">
        <f t="shared" si="1"/>
        <v>0</v>
      </c>
      <c r="S154" s="145">
        <v>0</v>
      </c>
      <c r="T154" s="146">
        <f t="shared" si="2"/>
        <v>0</v>
      </c>
      <c r="AR154" s="147" t="s">
        <v>426</v>
      </c>
      <c r="AT154" s="147" t="s">
        <v>197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426</v>
      </c>
      <c r="BM154" s="147" t="s">
        <v>317</v>
      </c>
    </row>
    <row r="155" spans="2:65" s="1" customFormat="1" ht="16.5" customHeight="1">
      <c r="B155" s="135"/>
      <c r="C155" s="149" t="s">
        <v>289</v>
      </c>
      <c r="D155" s="149" t="s">
        <v>270</v>
      </c>
      <c r="E155" s="150" t="s">
        <v>289</v>
      </c>
      <c r="F155" s="151" t="s">
        <v>1206</v>
      </c>
      <c r="G155" s="152" t="s">
        <v>336</v>
      </c>
      <c r="H155" s="153">
        <v>2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0"/>
        <v>0</v>
      </c>
      <c r="Q155" s="145">
        <v>1.5E-3</v>
      </c>
      <c r="R155" s="145">
        <f t="shared" si="1"/>
        <v>3.0000000000000001E-3</v>
      </c>
      <c r="S155" s="145">
        <v>0</v>
      </c>
      <c r="T155" s="146">
        <f t="shared" si="2"/>
        <v>0</v>
      </c>
      <c r="AR155" s="147" t="s">
        <v>1004</v>
      </c>
      <c r="AT155" s="147" t="s">
        <v>270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426</v>
      </c>
      <c r="BM155" s="147" t="s">
        <v>322</v>
      </c>
    </row>
    <row r="156" spans="2:65" s="1" customFormat="1" ht="24.2" customHeight="1">
      <c r="B156" s="135"/>
      <c r="C156" s="136" t="s">
        <v>273</v>
      </c>
      <c r="D156" s="136" t="s">
        <v>197</v>
      </c>
      <c r="E156" s="137" t="s">
        <v>273</v>
      </c>
      <c r="F156" s="138" t="s">
        <v>1207</v>
      </c>
      <c r="G156" s="139" t="s">
        <v>336</v>
      </c>
      <c r="H156" s="140">
        <v>62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</v>
      </c>
      <c r="P156" s="145">
        <f t="shared" si="0"/>
        <v>0</v>
      </c>
      <c r="Q156" s="145">
        <v>0</v>
      </c>
      <c r="R156" s="145">
        <f t="shared" si="1"/>
        <v>0</v>
      </c>
      <c r="S156" s="145">
        <v>0</v>
      </c>
      <c r="T156" s="146">
        <f t="shared" si="2"/>
        <v>0</v>
      </c>
      <c r="AR156" s="147" t="s">
        <v>426</v>
      </c>
      <c r="AT156" s="147" t="s">
        <v>197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426</v>
      </c>
      <c r="BM156" s="147" t="s">
        <v>325</v>
      </c>
    </row>
    <row r="157" spans="2:65" s="1" customFormat="1" ht="24.2" customHeight="1">
      <c r="B157" s="135"/>
      <c r="C157" s="149" t="s">
        <v>296</v>
      </c>
      <c r="D157" s="149" t="s">
        <v>270</v>
      </c>
      <c r="E157" s="150" t="s">
        <v>296</v>
      </c>
      <c r="F157" s="151" t="s">
        <v>1208</v>
      </c>
      <c r="G157" s="152" t="s">
        <v>336</v>
      </c>
      <c r="H157" s="153">
        <v>62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0"/>
        <v>0</v>
      </c>
      <c r="Q157" s="145">
        <v>7.5967741935483897E-3</v>
      </c>
      <c r="R157" s="145">
        <f t="shared" si="1"/>
        <v>0.47100000000000014</v>
      </c>
      <c r="S157" s="145">
        <v>0</v>
      </c>
      <c r="T157" s="146">
        <f t="shared" si="2"/>
        <v>0</v>
      </c>
      <c r="AR157" s="147" t="s">
        <v>1004</v>
      </c>
      <c r="AT157" s="147" t="s">
        <v>270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426</v>
      </c>
      <c r="BM157" s="147" t="s">
        <v>329</v>
      </c>
    </row>
    <row r="158" spans="2:65" s="1" customFormat="1" ht="24.2" customHeight="1">
      <c r="B158" s="135"/>
      <c r="C158" s="136" t="s">
        <v>276</v>
      </c>
      <c r="D158" s="136" t="s">
        <v>197</v>
      </c>
      <c r="E158" s="137" t="s">
        <v>276</v>
      </c>
      <c r="F158" s="138" t="s">
        <v>1209</v>
      </c>
      <c r="G158" s="139" t="s">
        <v>336</v>
      </c>
      <c r="H158" s="140">
        <v>55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0"/>
        <v>0</v>
      </c>
      <c r="Q158" s="145">
        <v>0</v>
      </c>
      <c r="R158" s="145">
        <f t="shared" si="1"/>
        <v>0</v>
      </c>
      <c r="S158" s="145">
        <v>0</v>
      </c>
      <c r="T158" s="146">
        <f t="shared" si="2"/>
        <v>0</v>
      </c>
      <c r="AR158" s="147" t="s">
        <v>426</v>
      </c>
      <c r="AT158" s="147" t="s">
        <v>197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426</v>
      </c>
      <c r="BM158" s="147" t="s">
        <v>332</v>
      </c>
    </row>
    <row r="159" spans="2:65" s="1" customFormat="1" ht="24.2" customHeight="1">
      <c r="B159" s="135"/>
      <c r="C159" s="149" t="s">
        <v>304</v>
      </c>
      <c r="D159" s="149" t="s">
        <v>270</v>
      </c>
      <c r="E159" s="150" t="s">
        <v>304</v>
      </c>
      <c r="F159" s="151" t="s">
        <v>1210</v>
      </c>
      <c r="G159" s="152" t="s">
        <v>336</v>
      </c>
      <c r="H159" s="153">
        <v>55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0"/>
        <v>0</v>
      </c>
      <c r="Q159" s="145">
        <v>7.09090909090909E-4</v>
      </c>
      <c r="R159" s="145">
        <f t="shared" si="1"/>
        <v>3.8999999999999993E-2</v>
      </c>
      <c r="S159" s="145">
        <v>0</v>
      </c>
      <c r="T159" s="146">
        <f t="shared" si="2"/>
        <v>0</v>
      </c>
      <c r="AR159" s="147" t="s">
        <v>1004</v>
      </c>
      <c r="AT159" s="147" t="s">
        <v>270</v>
      </c>
      <c r="AU159" s="147" t="s">
        <v>82</v>
      </c>
      <c r="AY159" s="13" t="s">
        <v>195</v>
      </c>
      <c r="BE159" s="148">
        <f t="shared" si="3"/>
        <v>0</v>
      </c>
      <c r="BF159" s="148">
        <f t="shared" si="4"/>
        <v>0</v>
      </c>
      <c r="BG159" s="148">
        <f t="shared" si="5"/>
        <v>0</v>
      </c>
      <c r="BH159" s="148">
        <f t="shared" si="6"/>
        <v>0</v>
      </c>
      <c r="BI159" s="148">
        <f t="shared" si="7"/>
        <v>0</v>
      </c>
      <c r="BJ159" s="13" t="s">
        <v>82</v>
      </c>
      <c r="BK159" s="148">
        <f t="shared" si="8"/>
        <v>0</v>
      </c>
      <c r="BL159" s="13" t="s">
        <v>426</v>
      </c>
      <c r="BM159" s="147" t="s">
        <v>418</v>
      </c>
    </row>
    <row r="160" spans="2:65" s="1" customFormat="1" ht="24.2" customHeight="1">
      <c r="B160" s="135"/>
      <c r="C160" s="136" t="s">
        <v>279</v>
      </c>
      <c r="D160" s="136" t="s">
        <v>197</v>
      </c>
      <c r="E160" s="137" t="s">
        <v>279</v>
      </c>
      <c r="F160" s="138" t="s">
        <v>1209</v>
      </c>
      <c r="G160" s="139" t="s">
        <v>336</v>
      </c>
      <c r="H160" s="140">
        <v>6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</v>
      </c>
      <c r="P160" s="145">
        <f t="shared" si="0"/>
        <v>0</v>
      </c>
      <c r="Q160" s="145">
        <v>0</v>
      </c>
      <c r="R160" s="145">
        <f t="shared" si="1"/>
        <v>0</v>
      </c>
      <c r="S160" s="145">
        <v>0</v>
      </c>
      <c r="T160" s="146">
        <f t="shared" si="2"/>
        <v>0</v>
      </c>
      <c r="AR160" s="147" t="s">
        <v>426</v>
      </c>
      <c r="AT160" s="147" t="s">
        <v>197</v>
      </c>
      <c r="AU160" s="147" t="s">
        <v>82</v>
      </c>
      <c r="AY160" s="13" t="s">
        <v>195</v>
      </c>
      <c r="BE160" s="148">
        <f t="shared" si="3"/>
        <v>0</v>
      </c>
      <c r="BF160" s="148">
        <f t="shared" si="4"/>
        <v>0</v>
      </c>
      <c r="BG160" s="148">
        <f t="shared" si="5"/>
        <v>0</v>
      </c>
      <c r="BH160" s="148">
        <f t="shared" si="6"/>
        <v>0</v>
      </c>
      <c r="BI160" s="148">
        <f t="shared" si="7"/>
        <v>0</v>
      </c>
      <c r="BJ160" s="13" t="s">
        <v>82</v>
      </c>
      <c r="BK160" s="148">
        <f t="shared" si="8"/>
        <v>0</v>
      </c>
      <c r="BL160" s="13" t="s">
        <v>426</v>
      </c>
      <c r="BM160" s="147" t="s">
        <v>426</v>
      </c>
    </row>
    <row r="161" spans="2:65" s="1" customFormat="1" ht="21.75" customHeight="1">
      <c r="B161" s="135"/>
      <c r="C161" s="149" t="s">
        <v>311</v>
      </c>
      <c r="D161" s="149" t="s">
        <v>270</v>
      </c>
      <c r="E161" s="150" t="s">
        <v>311</v>
      </c>
      <c r="F161" s="151" t="s">
        <v>1211</v>
      </c>
      <c r="G161" s="152" t="s">
        <v>336</v>
      </c>
      <c r="H161" s="153">
        <v>6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0"/>
        <v>0</v>
      </c>
      <c r="Q161" s="145">
        <v>1.16666666666667E-3</v>
      </c>
      <c r="R161" s="145">
        <f t="shared" si="1"/>
        <v>7.0000000000000201E-3</v>
      </c>
      <c r="S161" s="145">
        <v>0</v>
      </c>
      <c r="T161" s="146">
        <f t="shared" si="2"/>
        <v>0</v>
      </c>
      <c r="AR161" s="147" t="s">
        <v>1004</v>
      </c>
      <c r="AT161" s="147" t="s">
        <v>270</v>
      </c>
      <c r="AU161" s="147" t="s">
        <v>82</v>
      </c>
      <c r="AY161" s="13" t="s">
        <v>195</v>
      </c>
      <c r="BE161" s="148">
        <f t="shared" si="3"/>
        <v>0</v>
      </c>
      <c r="BF161" s="148">
        <f t="shared" si="4"/>
        <v>0</v>
      </c>
      <c r="BG161" s="148">
        <f t="shared" si="5"/>
        <v>0</v>
      </c>
      <c r="BH161" s="148">
        <f t="shared" si="6"/>
        <v>0</v>
      </c>
      <c r="BI161" s="148">
        <f t="shared" si="7"/>
        <v>0</v>
      </c>
      <c r="BJ161" s="13" t="s">
        <v>82</v>
      </c>
      <c r="BK161" s="148">
        <f t="shared" si="8"/>
        <v>0</v>
      </c>
      <c r="BL161" s="13" t="s">
        <v>426</v>
      </c>
      <c r="BM161" s="147" t="s">
        <v>434</v>
      </c>
    </row>
    <row r="162" spans="2:65" s="1" customFormat="1" ht="24.2" customHeight="1">
      <c r="B162" s="135"/>
      <c r="C162" s="136" t="s">
        <v>285</v>
      </c>
      <c r="D162" s="136" t="s">
        <v>197</v>
      </c>
      <c r="E162" s="137" t="s">
        <v>285</v>
      </c>
      <c r="F162" s="138" t="s">
        <v>1212</v>
      </c>
      <c r="G162" s="139" t="s">
        <v>336</v>
      </c>
      <c r="H162" s="140">
        <v>1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</v>
      </c>
      <c r="P162" s="145">
        <f t="shared" si="0"/>
        <v>0</v>
      </c>
      <c r="Q162" s="145">
        <v>0</v>
      </c>
      <c r="R162" s="145">
        <f t="shared" si="1"/>
        <v>0</v>
      </c>
      <c r="S162" s="145">
        <v>0</v>
      </c>
      <c r="T162" s="146">
        <f t="shared" si="2"/>
        <v>0</v>
      </c>
      <c r="AR162" s="147" t="s">
        <v>426</v>
      </c>
      <c r="AT162" s="147" t="s">
        <v>197</v>
      </c>
      <c r="AU162" s="147" t="s">
        <v>82</v>
      </c>
      <c r="AY162" s="13" t="s">
        <v>195</v>
      </c>
      <c r="BE162" s="148">
        <f t="shared" si="3"/>
        <v>0</v>
      </c>
      <c r="BF162" s="148">
        <f t="shared" si="4"/>
        <v>0</v>
      </c>
      <c r="BG162" s="148">
        <f t="shared" si="5"/>
        <v>0</v>
      </c>
      <c r="BH162" s="148">
        <f t="shared" si="6"/>
        <v>0</v>
      </c>
      <c r="BI162" s="148">
        <f t="shared" si="7"/>
        <v>0</v>
      </c>
      <c r="BJ162" s="13" t="s">
        <v>82</v>
      </c>
      <c r="BK162" s="148">
        <f t="shared" si="8"/>
        <v>0</v>
      </c>
      <c r="BL162" s="13" t="s">
        <v>426</v>
      </c>
      <c r="BM162" s="147" t="s">
        <v>442</v>
      </c>
    </row>
    <row r="163" spans="2:65" s="1" customFormat="1" ht="16.5" customHeight="1">
      <c r="B163" s="135"/>
      <c r="C163" s="149" t="s">
        <v>319</v>
      </c>
      <c r="D163" s="149" t="s">
        <v>270</v>
      </c>
      <c r="E163" s="150" t="s">
        <v>319</v>
      </c>
      <c r="F163" s="151" t="s">
        <v>1213</v>
      </c>
      <c r="G163" s="152" t="s">
        <v>336</v>
      </c>
      <c r="H163" s="153">
        <v>1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0"/>
        <v>0</v>
      </c>
      <c r="Q163" s="145">
        <v>1E-3</v>
      </c>
      <c r="R163" s="145">
        <f t="shared" si="1"/>
        <v>1E-3</v>
      </c>
      <c r="S163" s="145">
        <v>0</v>
      </c>
      <c r="T163" s="146">
        <f t="shared" si="2"/>
        <v>0</v>
      </c>
      <c r="AR163" s="147" t="s">
        <v>1004</v>
      </c>
      <c r="AT163" s="147" t="s">
        <v>270</v>
      </c>
      <c r="AU163" s="147" t="s">
        <v>82</v>
      </c>
      <c r="AY163" s="13" t="s">
        <v>195</v>
      </c>
      <c r="BE163" s="148">
        <f t="shared" si="3"/>
        <v>0</v>
      </c>
      <c r="BF163" s="148">
        <f t="shared" si="4"/>
        <v>0</v>
      </c>
      <c r="BG163" s="148">
        <f t="shared" si="5"/>
        <v>0</v>
      </c>
      <c r="BH163" s="148">
        <f t="shared" si="6"/>
        <v>0</v>
      </c>
      <c r="BI163" s="148">
        <f t="shared" si="7"/>
        <v>0</v>
      </c>
      <c r="BJ163" s="13" t="s">
        <v>82</v>
      </c>
      <c r="BK163" s="148">
        <f t="shared" si="8"/>
        <v>0</v>
      </c>
      <c r="BL163" s="13" t="s">
        <v>426</v>
      </c>
      <c r="BM163" s="147" t="s">
        <v>450</v>
      </c>
    </row>
    <row r="164" spans="2:65" s="1" customFormat="1" ht="24.2" customHeight="1">
      <c r="B164" s="135"/>
      <c r="C164" s="136" t="s">
        <v>287</v>
      </c>
      <c r="D164" s="136" t="s">
        <v>197</v>
      </c>
      <c r="E164" s="137" t="s">
        <v>287</v>
      </c>
      <c r="F164" s="138" t="s">
        <v>1212</v>
      </c>
      <c r="G164" s="139" t="s">
        <v>336</v>
      </c>
      <c r="H164" s="140">
        <v>45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0"/>
        <v>0</v>
      </c>
      <c r="Q164" s="145">
        <v>0</v>
      </c>
      <c r="R164" s="145">
        <f t="shared" si="1"/>
        <v>0</v>
      </c>
      <c r="S164" s="145">
        <v>0</v>
      </c>
      <c r="T164" s="146">
        <f t="shared" si="2"/>
        <v>0</v>
      </c>
      <c r="AR164" s="147" t="s">
        <v>426</v>
      </c>
      <c r="AT164" s="147" t="s">
        <v>197</v>
      </c>
      <c r="AU164" s="147" t="s">
        <v>82</v>
      </c>
      <c r="AY164" s="13" t="s">
        <v>195</v>
      </c>
      <c r="BE164" s="148">
        <f t="shared" si="3"/>
        <v>0</v>
      </c>
      <c r="BF164" s="148">
        <f t="shared" si="4"/>
        <v>0</v>
      </c>
      <c r="BG164" s="148">
        <f t="shared" si="5"/>
        <v>0</v>
      </c>
      <c r="BH164" s="148">
        <f t="shared" si="6"/>
        <v>0</v>
      </c>
      <c r="BI164" s="148">
        <f t="shared" si="7"/>
        <v>0</v>
      </c>
      <c r="BJ164" s="13" t="s">
        <v>82</v>
      </c>
      <c r="BK164" s="148">
        <f t="shared" si="8"/>
        <v>0</v>
      </c>
      <c r="BL164" s="13" t="s">
        <v>426</v>
      </c>
      <c r="BM164" s="147" t="s">
        <v>458</v>
      </c>
    </row>
    <row r="165" spans="2:65" s="1" customFormat="1" ht="21.75" customHeight="1">
      <c r="B165" s="135"/>
      <c r="C165" s="149" t="s">
        <v>326</v>
      </c>
      <c r="D165" s="149" t="s">
        <v>270</v>
      </c>
      <c r="E165" s="150" t="s">
        <v>326</v>
      </c>
      <c r="F165" s="151" t="s">
        <v>1214</v>
      </c>
      <c r="G165" s="152" t="s">
        <v>336</v>
      </c>
      <c r="H165" s="153">
        <v>45</v>
      </c>
      <c r="I165" s="154"/>
      <c r="J165" s="154"/>
      <c r="K165" s="155"/>
      <c r="L165" s="156"/>
      <c r="M165" s="157" t="s">
        <v>1</v>
      </c>
      <c r="N165" s="158" t="s">
        <v>35</v>
      </c>
      <c r="O165" s="145">
        <v>0</v>
      </c>
      <c r="P165" s="145">
        <f t="shared" si="0"/>
        <v>0</v>
      </c>
      <c r="Q165" s="145">
        <v>1.1999999999999999E-3</v>
      </c>
      <c r="R165" s="145">
        <f t="shared" si="1"/>
        <v>5.3999999999999992E-2</v>
      </c>
      <c r="S165" s="145">
        <v>0</v>
      </c>
      <c r="T165" s="146">
        <f t="shared" si="2"/>
        <v>0</v>
      </c>
      <c r="AR165" s="147" t="s">
        <v>1004</v>
      </c>
      <c r="AT165" s="147" t="s">
        <v>270</v>
      </c>
      <c r="AU165" s="147" t="s">
        <v>82</v>
      </c>
      <c r="AY165" s="13" t="s">
        <v>195</v>
      </c>
      <c r="BE165" s="148">
        <f t="shared" si="3"/>
        <v>0</v>
      </c>
      <c r="BF165" s="148">
        <f t="shared" si="4"/>
        <v>0</v>
      </c>
      <c r="BG165" s="148">
        <f t="shared" si="5"/>
        <v>0</v>
      </c>
      <c r="BH165" s="148">
        <f t="shared" si="6"/>
        <v>0</v>
      </c>
      <c r="BI165" s="148">
        <f t="shared" si="7"/>
        <v>0</v>
      </c>
      <c r="BJ165" s="13" t="s">
        <v>82</v>
      </c>
      <c r="BK165" s="148">
        <f t="shared" si="8"/>
        <v>0</v>
      </c>
      <c r="BL165" s="13" t="s">
        <v>426</v>
      </c>
      <c r="BM165" s="147" t="s">
        <v>466</v>
      </c>
    </row>
    <row r="166" spans="2:65" s="1" customFormat="1" ht="24.2" customHeight="1">
      <c r="B166" s="135"/>
      <c r="C166" s="136" t="s">
        <v>292</v>
      </c>
      <c r="D166" s="136" t="s">
        <v>197</v>
      </c>
      <c r="E166" s="137" t="s">
        <v>292</v>
      </c>
      <c r="F166" s="138" t="s">
        <v>1215</v>
      </c>
      <c r="G166" s="139" t="s">
        <v>336</v>
      </c>
      <c r="H166" s="140">
        <v>38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 t="shared" si="0"/>
        <v>0</v>
      </c>
      <c r="Q166" s="145">
        <v>0</v>
      </c>
      <c r="R166" s="145">
        <f t="shared" si="1"/>
        <v>0</v>
      </c>
      <c r="S166" s="145">
        <v>0</v>
      </c>
      <c r="T166" s="146">
        <f t="shared" si="2"/>
        <v>0</v>
      </c>
      <c r="AR166" s="147" t="s">
        <v>426</v>
      </c>
      <c r="AT166" s="147" t="s">
        <v>197</v>
      </c>
      <c r="AU166" s="147" t="s">
        <v>82</v>
      </c>
      <c r="AY166" s="13" t="s">
        <v>195</v>
      </c>
      <c r="BE166" s="148">
        <f t="shared" si="3"/>
        <v>0</v>
      </c>
      <c r="BF166" s="148">
        <f t="shared" si="4"/>
        <v>0</v>
      </c>
      <c r="BG166" s="148">
        <f t="shared" si="5"/>
        <v>0</v>
      </c>
      <c r="BH166" s="148">
        <f t="shared" si="6"/>
        <v>0</v>
      </c>
      <c r="BI166" s="148">
        <f t="shared" si="7"/>
        <v>0</v>
      </c>
      <c r="BJ166" s="13" t="s">
        <v>82</v>
      </c>
      <c r="BK166" s="148">
        <f t="shared" si="8"/>
        <v>0</v>
      </c>
      <c r="BL166" s="13" t="s">
        <v>426</v>
      </c>
      <c r="BM166" s="147" t="s">
        <v>474</v>
      </c>
    </row>
    <row r="167" spans="2:65" s="1" customFormat="1" ht="24.2" customHeight="1">
      <c r="B167" s="135"/>
      <c r="C167" s="149" t="s">
        <v>333</v>
      </c>
      <c r="D167" s="149" t="s">
        <v>270</v>
      </c>
      <c r="E167" s="150" t="s">
        <v>333</v>
      </c>
      <c r="F167" s="151" t="s">
        <v>1216</v>
      </c>
      <c r="G167" s="152" t="s">
        <v>336</v>
      </c>
      <c r="H167" s="153">
        <v>38</v>
      </c>
      <c r="I167" s="154"/>
      <c r="J167" s="154"/>
      <c r="K167" s="155"/>
      <c r="L167" s="156"/>
      <c r="M167" s="157" t="s">
        <v>1</v>
      </c>
      <c r="N167" s="158" t="s">
        <v>35</v>
      </c>
      <c r="O167" s="145">
        <v>0</v>
      </c>
      <c r="P167" s="145">
        <f t="shared" si="0"/>
        <v>0</v>
      </c>
      <c r="Q167" s="145">
        <v>6.4999999999999997E-3</v>
      </c>
      <c r="R167" s="145">
        <f t="shared" si="1"/>
        <v>0.247</v>
      </c>
      <c r="S167" s="145">
        <v>0</v>
      </c>
      <c r="T167" s="146">
        <f t="shared" si="2"/>
        <v>0</v>
      </c>
      <c r="AR167" s="147" t="s">
        <v>1004</v>
      </c>
      <c r="AT167" s="147" t="s">
        <v>270</v>
      </c>
      <c r="AU167" s="147" t="s">
        <v>82</v>
      </c>
      <c r="AY167" s="13" t="s">
        <v>195</v>
      </c>
      <c r="BE167" s="148">
        <f t="shared" si="3"/>
        <v>0</v>
      </c>
      <c r="BF167" s="148">
        <f t="shared" si="4"/>
        <v>0</v>
      </c>
      <c r="BG167" s="148">
        <f t="shared" si="5"/>
        <v>0</v>
      </c>
      <c r="BH167" s="148">
        <f t="shared" si="6"/>
        <v>0</v>
      </c>
      <c r="BI167" s="148">
        <f t="shared" si="7"/>
        <v>0</v>
      </c>
      <c r="BJ167" s="13" t="s">
        <v>82</v>
      </c>
      <c r="BK167" s="148">
        <f t="shared" si="8"/>
        <v>0</v>
      </c>
      <c r="BL167" s="13" t="s">
        <v>426</v>
      </c>
      <c r="BM167" s="147" t="s">
        <v>482</v>
      </c>
    </row>
    <row r="168" spans="2:65" s="1" customFormat="1" ht="16.5" customHeight="1">
      <c r="B168" s="135"/>
      <c r="C168" s="136" t="s">
        <v>295</v>
      </c>
      <c r="D168" s="136" t="s">
        <v>197</v>
      </c>
      <c r="E168" s="137" t="s">
        <v>295</v>
      </c>
      <c r="F168" s="138" t="s">
        <v>1217</v>
      </c>
      <c r="G168" s="139" t="s">
        <v>744</v>
      </c>
      <c r="H168" s="140">
        <v>1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0"/>
        <v>0</v>
      </c>
      <c r="Q168" s="145">
        <v>0</v>
      </c>
      <c r="R168" s="145">
        <f t="shared" si="1"/>
        <v>0</v>
      </c>
      <c r="S168" s="145">
        <v>0</v>
      </c>
      <c r="T168" s="146">
        <f t="shared" si="2"/>
        <v>0</v>
      </c>
      <c r="AR168" s="147" t="s">
        <v>426</v>
      </c>
      <c r="AT168" s="147" t="s">
        <v>197</v>
      </c>
      <c r="AU168" s="147" t="s">
        <v>82</v>
      </c>
      <c r="AY168" s="13" t="s">
        <v>195</v>
      </c>
      <c r="BE168" s="148">
        <f t="shared" si="3"/>
        <v>0</v>
      </c>
      <c r="BF168" s="148">
        <f t="shared" si="4"/>
        <v>0</v>
      </c>
      <c r="BG168" s="148">
        <f t="shared" si="5"/>
        <v>0</v>
      </c>
      <c r="BH168" s="148">
        <f t="shared" si="6"/>
        <v>0</v>
      </c>
      <c r="BI168" s="148">
        <f t="shared" si="7"/>
        <v>0</v>
      </c>
      <c r="BJ168" s="13" t="s">
        <v>82</v>
      </c>
      <c r="BK168" s="148">
        <f t="shared" si="8"/>
        <v>0</v>
      </c>
      <c r="BL168" s="13" t="s">
        <v>426</v>
      </c>
      <c r="BM168" s="147" t="s">
        <v>490</v>
      </c>
    </row>
    <row r="169" spans="2:65" s="1" customFormat="1" ht="16.5" customHeight="1">
      <c r="B169" s="135"/>
      <c r="C169" s="149" t="s">
        <v>341</v>
      </c>
      <c r="D169" s="149" t="s">
        <v>270</v>
      </c>
      <c r="E169" s="150" t="s">
        <v>341</v>
      </c>
      <c r="F169" s="151" t="s">
        <v>1218</v>
      </c>
      <c r="G169" s="152" t="s">
        <v>336</v>
      </c>
      <c r="H169" s="153">
        <v>1</v>
      </c>
      <c r="I169" s="154"/>
      <c r="J169" s="154"/>
      <c r="K169" s="155"/>
      <c r="L169" s="156"/>
      <c r="M169" s="157" t="s">
        <v>1</v>
      </c>
      <c r="N169" s="158" t="s">
        <v>35</v>
      </c>
      <c r="O169" s="145">
        <v>0</v>
      </c>
      <c r="P169" s="145">
        <f t="shared" si="0"/>
        <v>0</v>
      </c>
      <c r="Q169" s="145">
        <v>0</v>
      </c>
      <c r="R169" s="145">
        <f t="shared" si="1"/>
        <v>0</v>
      </c>
      <c r="S169" s="145">
        <v>0</v>
      </c>
      <c r="T169" s="146">
        <f t="shared" si="2"/>
        <v>0</v>
      </c>
      <c r="AR169" s="147" t="s">
        <v>1004</v>
      </c>
      <c r="AT169" s="147" t="s">
        <v>270</v>
      </c>
      <c r="AU169" s="147" t="s">
        <v>82</v>
      </c>
      <c r="AY169" s="13" t="s">
        <v>195</v>
      </c>
      <c r="BE169" s="148">
        <f t="shared" si="3"/>
        <v>0</v>
      </c>
      <c r="BF169" s="148">
        <f t="shared" si="4"/>
        <v>0</v>
      </c>
      <c r="BG169" s="148">
        <f t="shared" si="5"/>
        <v>0</v>
      </c>
      <c r="BH169" s="148">
        <f t="shared" si="6"/>
        <v>0</v>
      </c>
      <c r="BI169" s="148">
        <f t="shared" si="7"/>
        <v>0</v>
      </c>
      <c r="BJ169" s="13" t="s">
        <v>82</v>
      </c>
      <c r="BK169" s="148">
        <f t="shared" si="8"/>
        <v>0</v>
      </c>
      <c r="BL169" s="13" t="s">
        <v>426</v>
      </c>
      <c r="BM169" s="147" t="s">
        <v>358</v>
      </c>
    </row>
    <row r="170" spans="2:65" s="1" customFormat="1" ht="16.5" customHeight="1">
      <c r="B170" s="135"/>
      <c r="C170" s="136" t="s">
        <v>300</v>
      </c>
      <c r="D170" s="136" t="s">
        <v>197</v>
      </c>
      <c r="E170" s="137" t="s">
        <v>300</v>
      </c>
      <c r="F170" s="138" t="s">
        <v>1219</v>
      </c>
      <c r="G170" s="139" t="s">
        <v>744</v>
      </c>
      <c r="H170" s="140">
        <v>1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 t="shared" si="0"/>
        <v>0</v>
      </c>
      <c r="Q170" s="145">
        <v>0</v>
      </c>
      <c r="R170" s="145">
        <f t="shared" si="1"/>
        <v>0</v>
      </c>
      <c r="S170" s="145">
        <v>0</v>
      </c>
      <c r="T170" s="146">
        <f t="shared" si="2"/>
        <v>0</v>
      </c>
      <c r="AR170" s="147" t="s">
        <v>426</v>
      </c>
      <c r="AT170" s="147" t="s">
        <v>197</v>
      </c>
      <c r="AU170" s="147" t="s">
        <v>82</v>
      </c>
      <c r="AY170" s="13" t="s">
        <v>195</v>
      </c>
      <c r="BE170" s="148">
        <f t="shared" si="3"/>
        <v>0</v>
      </c>
      <c r="BF170" s="148">
        <f t="shared" si="4"/>
        <v>0</v>
      </c>
      <c r="BG170" s="148">
        <f t="shared" si="5"/>
        <v>0</v>
      </c>
      <c r="BH170" s="148">
        <f t="shared" si="6"/>
        <v>0</v>
      </c>
      <c r="BI170" s="148">
        <f t="shared" si="7"/>
        <v>0</v>
      </c>
      <c r="BJ170" s="13" t="s">
        <v>82</v>
      </c>
      <c r="BK170" s="148">
        <f t="shared" si="8"/>
        <v>0</v>
      </c>
      <c r="BL170" s="13" t="s">
        <v>426</v>
      </c>
      <c r="BM170" s="147" t="s">
        <v>361</v>
      </c>
    </row>
    <row r="171" spans="2:65" s="1" customFormat="1" ht="16.5" customHeight="1">
      <c r="B171" s="135"/>
      <c r="C171" s="149" t="s">
        <v>348</v>
      </c>
      <c r="D171" s="149" t="s">
        <v>270</v>
      </c>
      <c r="E171" s="150" t="s">
        <v>348</v>
      </c>
      <c r="F171" s="151" t="s">
        <v>1220</v>
      </c>
      <c r="G171" s="152" t="s">
        <v>336</v>
      </c>
      <c r="H171" s="153">
        <v>1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0"/>
        <v>0</v>
      </c>
      <c r="Q171" s="145">
        <v>8.0000000000000002E-3</v>
      </c>
      <c r="R171" s="145">
        <f t="shared" si="1"/>
        <v>8.0000000000000002E-3</v>
      </c>
      <c r="S171" s="145">
        <v>0</v>
      </c>
      <c r="T171" s="146">
        <f t="shared" si="2"/>
        <v>0</v>
      </c>
      <c r="AR171" s="147" t="s">
        <v>1004</v>
      </c>
      <c r="AT171" s="147" t="s">
        <v>270</v>
      </c>
      <c r="AU171" s="147" t="s">
        <v>82</v>
      </c>
      <c r="AY171" s="13" t="s">
        <v>195</v>
      </c>
      <c r="BE171" s="148">
        <f t="shared" si="3"/>
        <v>0</v>
      </c>
      <c r="BF171" s="148">
        <f t="shared" si="4"/>
        <v>0</v>
      </c>
      <c r="BG171" s="148">
        <f t="shared" si="5"/>
        <v>0</v>
      </c>
      <c r="BH171" s="148">
        <f t="shared" si="6"/>
        <v>0</v>
      </c>
      <c r="BI171" s="148">
        <f t="shared" si="7"/>
        <v>0</v>
      </c>
      <c r="BJ171" s="13" t="s">
        <v>82</v>
      </c>
      <c r="BK171" s="148">
        <f t="shared" si="8"/>
        <v>0</v>
      </c>
      <c r="BL171" s="13" t="s">
        <v>426</v>
      </c>
      <c r="BM171" s="147" t="s">
        <v>513</v>
      </c>
    </row>
    <row r="172" spans="2:65" s="1" customFormat="1" ht="16.5" customHeight="1">
      <c r="B172" s="135"/>
      <c r="C172" s="149" t="s">
        <v>303</v>
      </c>
      <c r="D172" s="149" t="s">
        <v>270</v>
      </c>
      <c r="E172" s="150" t="s">
        <v>303</v>
      </c>
      <c r="F172" s="151" t="s">
        <v>1221</v>
      </c>
      <c r="G172" s="152" t="s">
        <v>336</v>
      </c>
      <c r="H172" s="153">
        <v>63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0"/>
        <v>0</v>
      </c>
      <c r="Q172" s="145">
        <v>7.6031746031746004E-3</v>
      </c>
      <c r="R172" s="145">
        <f t="shared" si="1"/>
        <v>0.47899999999999981</v>
      </c>
      <c r="S172" s="145">
        <v>0</v>
      </c>
      <c r="T172" s="146">
        <f t="shared" si="2"/>
        <v>0</v>
      </c>
      <c r="AR172" s="147" t="s">
        <v>1004</v>
      </c>
      <c r="AT172" s="147" t="s">
        <v>270</v>
      </c>
      <c r="AU172" s="147" t="s">
        <v>82</v>
      </c>
      <c r="AY172" s="13" t="s">
        <v>195</v>
      </c>
      <c r="BE172" s="148">
        <f t="shared" si="3"/>
        <v>0</v>
      </c>
      <c r="BF172" s="148">
        <f t="shared" si="4"/>
        <v>0</v>
      </c>
      <c r="BG172" s="148">
        <f t="shared" si="5"/>
        <v>0</v>
      </c>
      <c r="BH172" s="148">
        <f t="shared" si="6"/>
        <v>0</v>
      </c>
      <c r="BI172" s="148">
        <f t="shared" si="7"/>
        <v>0</v>
      </c>
      <c r="BJ172" s="13" t="s">
        <v>82</v>
      </c>
      <c r="BK172" s="148">
        <f t="shared" si="8"/>
        <v>0</v>
      </c>
      <c r="BL172" s="13" t="s">
        <v>426</v>
      </c>
      <c r="BM172" s="147" t="s">
        <v>376</v>
      </c>
    </row>
    <row r="173" spans="2:65" s="1" customFormat="1" ht="16.5" customHeight="1">
      <c r="B173" s="135"/>
      <c r="C173" s="149" t="s">
        <v>355</v>
      </c>
      <c r="D173" s="149" t="s">
        <v>270</v>
      </c>
      <c r="E173" s="150" t="s">
        <v>355</v>
      </c>
      <c r="F173" s="151" t="s">
        <v>1222</v>
      </c>
      <c r="G173" s="152" t="s">
        <v>336</v>
      </c>
      <c r="H173" s="153">
        <v>1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0"/>
        <v>0</v>
      </c>
      <c r="Q173" s="145">
        <v>8.0000000000000002E-3</v>
      </c>
      <c r="R173" s="145">
        <f t="shared" si="1"/>
        <v>8.0000000000000002E-3</v>
      </c>
      <c r="S173" s="145">
        <v>0</v>
      </c>
      <c r="T173" s="146">
        <f t="shared" si="2"/>
        <v>0</v>
      </c>
      <c r="AR173" s="147" t="s">
        <v>1004</v>
      </c>
      <c r="AT173" s="147" t="s">
        <v>270</v>
      </c>
      <c r="AU173" s="147" t="s">
        <v>82</v>
      </c>
      <c r="AY173" s="13" t="s">
        <v>195</v>
      </c>
      <c r="BE173" s="148">
        <f t="shared" si="3"/>
        <v>0</v>
      </c>
      <c r="BF173" s="148">
        <f t="shared" si="4"/>
        <v>0</v>
      </c>
      <c r="BG173" s="148">
        <f t="shared" si="5"/>
        <v>0</v>
      </c>
      <c r="BH173" s="148">
        <f t="shared" si="6"/>
        <v>0</v>
      </c>
      <c r="BI173" s="148">
        <f t="shared" si="7"/>
        <v>0</v>
      </c>
      <c r="BJ173" s="13" t="s">
        <v>82</v>
      </c>
      <c r="BK173" s="148">
        <f t="shared" si="8"/>
        <v>0</v>
      </c>
      <c r="BL173" s="13" t="s">
        <v>426</v>
      </c>
      <c r="BM173" s="147" t="s">
        <v>388</v>
      </c>
    </row>
    <row r="174" spans="2:65" s="1" customFormat="1" ht="16.5" customHeight="1">
      <c r="B174" s="135"/>
      <c r="C174" s="136" t="s">
        <v>307</v>
      </c>
      <c r="D174" s="136" t="s">
        <v>197</v>
      </c>
      <c r="E174" s="137" t="s">
        <v>307</v>
      </c>
      <c r="F174" s="138" t="s">
        <v>1223</v>
      </c>
      <c r="G174" s="139" t="s">
        <v>744</v>
      </c>
      <c r="H174" s="140">
        <v>1</v>
      </c>
      <c r="I174" s="141"/>
      <c r="J174" s="141"/>
      <c r="K174" s="142"/>
      <c r="L174" s="25"/>
      <c r="M174" s="163" t="s">
        <v>1</v>
      </c>
      <c r="N174" s="164" t="s">
        <v>35</v>
      </c>
      <c r="O174" s="161">
        <v>0</v>
      </c>
      <c r="P174" s="161">
        <f t="shared" si="0"/>
        <v>0</v>
      </c>
      <c r="Q174" s="161">
        <v>0</v>
      </c>
      <c r="R174" s="161">
        <f t="shared" si="1"/>
        <v>0</v>
      </c>
      <c r="S174" s="161">
        <v>0</v>
      </c>
      <c r="T174" s="162">
        <f t="shared" si="2"/>
        <v>0</v>
      </c>
      <c r="AR174" s="147" t="s">
        <v>426</v>
      </c>
      <c r="AT174" s="147" t="s">
        <v>197</v>
      </c>
      <c r="AU174" s="147" t="s">
        <v>82</v>
      </c>
      <c r="AY174" s="13" t="s">
        <v>195</v>
      </c>
      <c r="BE174" s="148">
        <f t="shared" si="3"/>
        <v>0</v>
      </c>
      <c r="BF174" s="148">
        <f t="shared" si="4"/>
        <v>0</v>
      </c>
      <c r="BG174" s="148">
        <f t="shared" si="5"/>
        <v>0</v>
      </c>
      <c r="BH174" s="148">
        <f t="shared" si="6"/>
        <v>0</v>
      </c>
      <c r="BI174" s="148">
        <f t="shared" si="7"/>
        <v>0</v>
      </c>
      <c r="BJ174" s="13" t="s">
        <v>82</v>
      </c>
      <c r="BK174" s="148">
        <f t="shared" si="8"/>
        <v>0</v>
      </c>
      <c r="BL174" s="13" t="s">
        <v>426</v>
      </c>
      <c r="BM174" s="147" t="s">
        <v>395</v>
      </c>
    </row>
    <row r="175" spans="2:65" s="1" customFormat="1" ht="6.95" customHeight="1">
      <c r="B175" s="40"/>
      <c r="C175" s="41"/>
      <c r="D175" s="41"/>
      <c r="E175" s="41"/>
      <c r="F175" s="41"/>
      <c r="G175" s="41"/>
      <c r="H175" s="41"/>
      <c r="I175" s="41"/>
      <c r="J175" s="41"/>
      <c r="K175" s="41"/>
      <c r="L175" s="25"/>
    </row>
  </sheetData>
  <autoFilter ref="C125:K174" xr:uid="{00000000-0009-0000-0000-000004000000}"/>
  <mergeCells count="14">
    <mergeCell ref="E116:H116"/>
    <mergeCell ref="E114:H114"/>
    <mergeCell ref="E118:H118"/>
    <mergeCell ref="L2:V2"/>
    <mergeCell ref="E85:H85"/>
    <mergeCell ref="E89:H89"/>
    <mergeCell ref="E87:H87"/>
    <mergeCell ref="E91:H91"/>
    <mergeCell ref="E112:H112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97"/>
  <sheetViews>
    <sheetView showGridLines="0" topLeftCell="A182" workbookViewId="0">
      <selection activeCell="W138" sqref="W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98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.75">
      <c r="B8" s="16"/>
      <c r="D8" s="22" t="s">
        <v>143</v>
      </c>
      <c r="L8" s="16"/>
    </row>
    <row r="9" spans="2:46" ht="16.5" customHeight="1">
      <c r="B9" s="16"/>
      <c r="E9" s="207" t="s">
        <v>144</v>
      </c>
      <c r="F9" s="187"/>
      <c r="G9" s="187"/>
      <c r="H9" s="187"/>
      <c r="L9" s="16"/>
    </row>
    <row r="10" spans="2:46" ht="12" customHeight="1">
      <c r="B10" s="16"/>
      <c r="D10" s="22" t="s">
        <v>145</v>
      </c>
      <c r="L10" s="16"/>
    </row>
    <row r="11" spans="2:46" s="1" customFormat="1" ht="16.5" customHeight="1">
      <c r="B11" s="25"/>
      <c r="E11" s="191" t="s">
        <v>1066</v>
      </c>
      <c r="F11" s="208"/>
      <c r="G11" s="208"/>
      <c r="H11" s="208"/>
      <c r="L11" s="25"/>
    </row>
    <row r="12" spans="2:46" s="1" customFormat="1" ht="12" customHeight="1">
      <c r="B12" s="25"/>
      <c r="D12" s="22" t="s">
        <v>1067</v>
      </c>
      <c r="L12" s="25"/>
    </row>
    <row r="13" spans="2:46" s="1" customFormat="1" ht="16.5" customHeight="1">
      <c r="B13" s="25"/>
      <c r="E13" s="194" t="s">
        <v>1224</v>
      </c>
      <c r="F13" s="208"/>
      <c r="G13" s="208"/>
      <c r="H13" s="208"/>
      <c r="L13" s="25"/>
    </row>
    <row r="14" spans="2:46" s="1" customFormat="1">
      <c r="B14" s="25"/>
      <c r="L14" s="25"/>
    </row>
    <row r="15" spans="2:46" s="1" customFormat="1" ht="12" customHeight="1">
      <c r="B15" s="25"/>
      <c r="D15" s="22" t="s">
        <v>15</v>
      </c>
      <c r="F15" s="20" t="s">
        <v>1</v>
      </c>
      <c r="I15" s="22" t="s">
        <v>16</v>
      </c>
      <c r="J15" s="20" t="s">
        <v>1</v>
      </c>
      <c r="L15" s="25"/>
    </row>
    <row r="16" spans="2:46" s="1" customFormat="1" ht="12" customHeight="1">
      <c r="B16" s="25"/>
      <c r="D16" s="22" t="s">
        <v>17</v>
      </c>
      <c r="F16" s="20" t="s">
        <v>2857</v>
      </c>
      <c r="I16" s="22" t="s">
        <v>18</v>
      </c>
      <c r="J16" s="48" t="str">
        <f>'Rekapitulácia stavby'!AN8</f>
        <v>8. 7. 2025</v>
      </c>
      <c r="L16" s="25"/>
    </row>
    <row r="17" spans="2:12" s="1" customFormat="1" ht="10.9" customHeight="1">
      <c r="B17" s="25"/>
      <c r="L17" s="25"/>
    </row>
    <row r="18" spans="2:12" s="1" customFormat="1" ht="12" customHeight="1">
      <c r="B18" s="25"/>
      <c r="D18" s="22" t="s">
        <v>20</v>
      </c>
      <c r="I18" s="22" t="s">
        <v>21</v>
      </c>
      <c r="J18" s="20" t="s">
        <v>1</v>
      </c>
      <c r="L18" s="25"/>
    </row>
    <row r="19" spans="2:12" s="1" customFormat="1" ht="18" customHeight="1">
      <c r="B19" s="25"/>
      <c r="E19" s="20" t="s">
        <v>2856</v>
      </c>
      <c r="I19" s="22" t="s">
        <v>22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23</v>
      </c>
      <c r="I21" s="22" t="s">
        <v>21</v>
      </c>
      <c r="J21" s="20"/>
      <c r="L21" s="25"/>
    </row>
    <row r="22" spans="2:12" s="1" customFormat="1" ht="18" customHeight="1">
      <c r="B22" s="25"/>
      <c r="E22" s="20"/>
      <c r="I22" s="22" t="s">
        <v>22</v>
      </c>
      <c r="J22" s="20"/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24</v>
      </c>
      <c r="I24" s="22" t="s">
        <v>21</v>
      </c>
      <c r="J24" s="20" t="s">
        <v>1</v>
      </c>
      <c r="L24" s="25"/>
    </row>
    <row r="25" spans="2:12" s="1" customFormat="1" ht="18" customHeight="1">
      <c r="B25" s="25"/>
      <c r="E25" s="20" t="s">
        <v>25</v>
      </c>
      <c r="I25" s="22" t="s">
        <v>22</v>
      </c>
      <c r="J25" s="20" t="s">
        <v>1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D27" s="22" t="s">
        <v>27</v>
      </c>
      <c r="I27" s="22" t="s">
        <v>21</v>
      </c>
      <c r="J27" s="20" t="s">
        <v>1</v>
      </c>
      <c r="L27" s="25"/>
    </row>
    <row r="28" spans="2:12" s="1" customFormat="1" ht="18" customHeight="1">
      <c r="B28" s="25"/>
      <c r="E28" s="20"/>
      <c r="I28" s="22" t="s">
        <v>22</v>
      </c>
      <c r="J28" s="20" t="s">
        <v>1</v>
      </c>
      <c r="L28" s="25"/>
    </row>
    <row r="29" spans="2:12" s="1" customFormat="1" ht="6.95" customHeight="1">
      <c r="B29" s="25"/>
      <c r="L29" s="25"/>
    </row>
    <row r="30" spans="2:12" s="1" customFormat="1" ht="12" customHeight="1">
      <c r="B30" s="25"/>
      <c r="D30" s="22" t="s">
        <v>28</v>
      </c>
      <c r="L30" s="25"/>
    </row>
    <row r="31" spans="2:12" s="7" customFormat="1" ht="16.5" customHeight="1">
      <c r="B31" s="90"/>
      <c r="E31" s="199" t="s">
        <v>1</v>
      </c>
      <c r="F31" s="199"/>
      <c r="G31" s="199"/>
      <c r="H31" s="199"/>
      <c r="L31" s="90"/>
    </row>
    <row r="32" spans="2:12" s="1" customFormat="1" ht="6.95" customHeight="1">
      <c r="B32" s="25"/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25.35" customHeight="1">
      <c r="B34" s="25"/>
      <c r="D34" s="91" t="s">
        <v>29</v>
      </c>
      <c r="J34" s="62">
        <f>ROUND(J126, 2)</f>
        <v>0</v>
      </c>
      <c r="L34" s="25"/>
    </row>
    <row r="35" spans="2:12" s="1" customFormat="1" ht="6.95" customHeight="1">
      <c r="B35" s="25"/>
      <c r="D35" s="49"/>
      <c r="E35" s="49"/>
      <c r="F35" s="49"/>
      <c r="G35" s="49"/>
      <c r="H35" s="49"/>
      <c r="I35" s="49"/>
      <c r="J35" s="49"/>
      <c r="K35" s="49"/>
      <c r="L35" s="25"/>
    </row>
    <row r="36" spans="2:12" s="1" customFormat="1" ht="14.45" customHeight="1">
      <c r="B36" s="25"/>
      <c r="F36" s="28" t="s">
        <v>31</v>
      </c>
      <c r="I36" s="28" t="s">
        <v>30</v>
      </c>
      <c r="J36" s="28" t="s">
        <v>32</v>
      </c>
      <c r="L36" s="25"/>
    </row>
    <row r="37" spans="2:12" s="1" customFormat="1" ht="14.45" customHeight="1">
      <c r="B37" s="25"/>
      <c r="D37" s="51" t="s">
        <v>33</v>
      </c>
      <c r="E37" s="30" t="s">
        <v>34</v>
      </c>
      <c r="F37" s="92">
        <f>ROUND((SUM(BE126:BE196)),  2)</f>
        <v>0</v>
      </c>
      <c r="G37" s="93"/>
      <c r="H37" s="93"/>
      <c r="I37" s="94">
        <v>0.23</v>
      </c>
      <c r="J37" s="92">
        <f>ROUND(((SUM(BE126:BE196))*I37),  2)</f>
        <v>0</v>
      </c>
      <c r="L37" s="25"/>
    </row>
    <row r="38" spans="2:12" s="1" customFormat="1" ht="14.45" customHeight="1">
      <c r="B38" s="25"/>
      <c r="E38" s="30" t="s">
        <v>35</v>
      </c>
      <c r="F38" s="82">
        <f>ROUND((SUM(BF126:BF196)),  2)</f>
        <v>0</v>
      </c>
      <c r="I38" s="95">
        <v>0.23</v>
      </c>
      <c r="J38" s="82">
        <f>ROUND(((SUM(BF126:BF196))*I38),  2)</f>
        <v>0</v>
      </c>
      <c r="L38" s="25"/>
    </row>
    <row r="39" spans="2:12" s="1" customFormat="1" ht="14.45" hidden="1" customHeight="1">
      <c r="B39" s="25"/>
      <c r="E39" s="22" t="s">
        <v>36</v>
      </c>
      <c r="F39" s="82">
        <f>ROUND((SUM(BG126:BG196)),  2)</f>
        <v>0</v>
      </c>
      <c r="I39" s="95">
        <v>0.23</v>
      </c>
      <c r="J39" s="82">
        <f>0</f>
        <v>0</v>
      </c>
      <c r="L39" s="25"/>
    </row>
    <row r="40" spans="2:12" s="1" customFormat="1" ht="14.45" hidden="1" customHeight="1">
      <c r="B40" s="25"/>
      <c r="E40" s="22" t="s">
        <v>37</v>
      </c>
      <c r="F40" s="82">
        <f>ROUND((SUM(BH126:BH196)),  2)</f>
        <v>0</v>
      </c>
      <c r="I40" s="95">
        <v>0.23</v>
      </c>
      <c r="J40" s="82">
        <f>0</f>
        <v>0</v>
      </c>
      <c r="L40" s="25"/>
    </row>
    <row r="41" spans="2:12" s="1" customFormat="1" ht="14.45" hidden="1" customHeight="1">
      <c r="B41" s="25"/>
      <c r="E41" s="30" t="s">
        <v>38</v>
      </c>
      <c r="F41" s="92">
        <f>ROUND((SUM(BI126:BI196)),  2)</f>
        <v>0</v>
      </c>
      <c r="G41" s="93"/>
      <c r="H41" s="93"/>
      <c r="I41" s="94">
        <v>0</v>
      </c>
      <c r="J41" s="92">
        <f>0</f>
        <v>0</v>
      </c>
      <c r="L41" s="25"/>
    </row>
    <row r="42" spans="2:12" s="1" customFormat="1" ht="6.95" customHeight="1">
      <c r="B42" s="25"/>
      <c r="L42" s="25"/>
    </row>
    <row r="43" spans="2:12" s="1" customFormat="1" ht="25.35" customHeight="1">
      <c r="B43" s="25"/>
      <c r="C43" s="96"/>
      <c r="D43" s="97" t="s">
        <v>39</v>
      </c>
      <c r="E43" s="53"/>
      <c r="F43" s="53"/>
      <c r="G43" s="98" t="s">
        <v>40</v>
      </c>
      <c r="H43" s="99" t="s">
        <v>41</v>
      </c>
      <c r="I43" s="53"/>
      <c r="J43" s="100">
        <f>SUM(J34:J41)</f>
        <v>0</v>
      </c>
      <c r="K43" s="101"/>
      <c r="L43" s="25"/>
    </row>
    <row r="44" spans="2:12" s="1" customFormat="1" ht="14.45" customHeight="1">
      <c r="B44" s="25"/>
      <c r="L44" s="25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ht="16.5" customHeight="1">
      <c r="B87" s="16"/>
      <c r="E87" s="207" t="s">
        <v>144</v>
      </c>
      <c r="F87" s="187"/>
      <c r="G87" s="187"/>
      <c r="H87" s="187"/>
      <c r="L87" s="16"/>
    </row>
    <row r="88" spans="2:12" ht="12" customHeight="1">
      <c r="B88" s="16"/>
      <c r="C88" s="22" t="s">
        <v>145</v>
      </c>
      <c r="L88" s="16"/>
    </row>
    <row r="89" spans="2:12" s="1" customFormat="1" ht="16.5" customHeight="1">
      <c r="B89" s="25"/>
      <c r="E89" s="191" t="s">
        <v>1066</v>
      </c>
      <c r="F89" s="208"/>
      <c r="G89" s="208"/>
      <c r="H89" s="208"/>
      <c r="L89" s="25"/>
    </row>
    <row r="90" spans="2:12" s="1" customFormat="1" ht="12" customHeight="1">
      <c r="B90" s="25"/>
      <c r="C90" s="22" t="s">
        <v>1067</v>
      </c>
      <c r="L90" s="25"/>
    </row>
    <row r="91" spans="2:12" s="1" customFormat="1" ht="16.5" customHeight="1">
      <c r="B91" s="25"/>
      <c r="E91" s="194" t="str">
        <f>E13</f>
        <v xml:space="preserve">EL4 - Vedenie </v>
      </c>
      <c r="F91" s="208"/>
      <c r="G91" s="208"/>
      <c r="H91" s="208"/>
      <c r="L91" s="25"/>
    </row>
    <row r="92" spans="2:12" s="1" customFormat="1" ht="6.95" customHeight="1">
      <c r="B92" s="25"/>
      <c r="L92" s="25"/>
    </row>
    <row r="93" spans="2:12" s="1" customFormat="1" ht="12" customHeight="1">
      <c r="B93" s="25"/>
      <c r="C93" s="22" t="s">
        <v>17</v>
      </c>
      <c r="F93" s="20" t="str">
        <f>F16</f>
        <v>Nitra</v>
      </c>
      <c r="I93" s="22" t="s">
        <v>18</v>
      </c>
      <c r="J93" s="48" t="str">
        <f>IF(J16="","",J16)</f>
        <v>8. 7. 2025</v>
      </c>
      <c r="L93" s="25"/>
    </row>
    <row r="94" spans="2:12" s="1" customFormat="1" ht="6.95" customHeight="1">
      <c r="B94" s="25"/>
      <c r="L94" s="25"/>
    </row>
    <row r="95" spans="2:12" s="1" customFormat="1" ht="15.2" customHeight="1">
      <c r="B95" s="25"/>
      <c r="C95" s="22" t="s">
        <v>20</v>
      </c>
      <c r="F95" s="20" t="str">
        <f>E19</f>
        <v>Športová hala OLYMPIA s.r.o.</v>
      </c>
      <c r="I95" s="22" t="s">
        <v>24</v>
      </c>
      <c r="J95" s="23" t="str">
        <f>E25</f>
        <v>Ing. Stanislav Karas</v>
      </c>
      <c r="L95" s="25"/>
    </row>
    <row r="96" spans="2:12" s="1" customFormat="1" ht="15.2" customHeight="1">
      <c r="B96" s="25"/>
      <c r="C96" s="22" t="s">
        <v>23</v>
      </c>
      <c r="F96" s="20" t="str">
        <f>IF(E22="","",E22)</f>
        <v/>
      </c>
      <c r="I96" s="22" t="s">
        <v>27</v>
      </c>
      <c r="J96" s="23">
        <f>E28</f>
        <v>0</v>
      </c>
      <c r="L96" s="25"/>
    </row>
    <row r="97" spans="2:47" s="1" customFormat="1" ht="10.35" customHeight="1">
      <c r="B97" s="25"/>
      <c r="L97" s="25"/>
    </row>
    <row r="98" spans="2:47" s="1" customFormat="1" ht="29.25" customHeight="1">
      <c r="B98" s="25"/>
      <c r="C98" s="104" t="s">
        <v>148</v>
      </c>
      <c r="D98" s="96"/>
      <c r="E98" s="96"/>
      <c r="F98" s="96"/>
      <c r="G98" s="96"/>
      <c r="H98" s="96"/>
      <c r="I98" s="96"/>
      <c r="J98" s="105" t="s">
        <v>149</v>
      </c>
      <c r="K98" s="96"/>
      <c r="L98" s="25"/>
    </row>
    <row r="99" spans="2:47" s="1" customFormat="1" ht="10.35" customHeight="1">
      <c r="B99" s="25"/>
      <c r="L99" s="25"/>
    </row>
    <row r="100" spans="2:47" s="1" customFormat="1" ht="22.9" customHeight="1">
      <c r="B100" s="25"/>
      <c r="C100" s="106" t="s">
        <v>150</v>
      </c>
      <c r="J100" s="62">
        <f>J126</f>
        <v>0</v>
      </c>
      <c r="L100" s="25"/>
      <c r="AU100" s="13" t="s">
        <v>151</v>
      </c>
    </row>
    <row r="101" spans="2:47" s="8" customFormat="1" ht="24.95" customHeight="1">
      <c r="B101" s="107"/>
      <c r="D101" s="108" t="s">
        <v>179</v>
      </c>
      <c r="E101" s="109"/>
      <c r="F101" s="109"/>
      <c r="G101" s="109"/>
      <c r="H101" s="109"/>
      <c r="I101" s="109"/>
      <c r="J101" s="110">
        <f>J127</f>
        <v>0</v>
      </c>
      <c r="L101" s="107"/>
    </row>
    <row r="102" spans="2:47" s="9" customFormat="1" ht="19.899999999999999" customHeight="1">
      <c r="B102" s="111"/>
      <c r="D102" s="112" t="s">
        <v>1069</v>
      </c>
      <c r="E102" s="113"/>
      <c r="F102" s="113"/>
      <c r="G102" s="113"/>
      <c r="H102" s="113"/>
      <c r="I102" s="113"/>
      <c r="J102" s="114">
        <f>J128</f>
        <v>0</v>
      </c>
      <c r="L102" s="111"/>
    </row>
    <row r="103" spans="2:47" s="1" customFormat="1" ht="21.75" customHeight="1">
      <c r="B103" s="25"/>
      <c r="L103" s="25"/>
    </row>
    <row r="104" spans="2:47" s="1" customFormat="1" ht="6.95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25"/>
    </row>
    <row r="108" spans="2:47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5"/>
    </row>
    <row r="109" spans="2:47" s="1" customFormat="1" ht="24.95" customHeight="1">
      <c r="B109" s="25"/>
      <c r="C109" s="17" t="s">
        <v>181</v>
      </c>
      <c r="L109" s="25"/>
    </row>
    <row r="110" spans="2:47" s="1" customFormat="1" ht="6.95" customHeight="1">
      <c r="B110" s="25"/>
      <c r="L110" s="25"/>
    </row>
    <row r="111" spans="2:47" s="1" customFormat="1" ht="12" customHeight="1">
      <c r="B111" s="25"/>
      <c r="C111" s="22" t="s">
        <v>13</v>
      </c>
      <c r="L111" s="25"/>
    </row>
    <row r="112" spans="2:47" s="1" customFormat="1" ht="16.5" customHeight="1">
      <c r="B112" s="25"/>
      <c r="E112" s="207" t="str">
        <f>E7</f>
        <v>Športová hala OLYMPIA v Nitre</v>
      </c>
      <c r="F112" s="209"/>
      <c r="G112" s="209"/>
      <c r="H112" s="209"/>
      <c r="L112" s="25"/>
    </row>
    <row r="113" spans="2:63" ht="12" customHeight="1">
      <c r="B113" s="16"/>
      <c r="C113" s="22" t="s">
        <v>143</v>
      </c>
      <c r="L113" s="16"/>
    </row>
    <row r="114" spans="2:63" ht="16.5" customHeight="1">
      <c r="B114" s="16"/>
      <c r="E114" s="207" t="s">
        <v>144</v>
      </c>
      <c r="F114" s="187"/>
      <c r="G114" s="187"/>
      <c r="H114" s="187"/>
      <c r="L114" s="16"/>
    </row>
    <row r="115" spans="2:63" ht="12" customHeight="1">
      <c r="B115" s="16"/>
      <c r="C115" s="22" t="s">
        <v>145</v>
      </c>
      <c r="L115" s="16"/>
    </row>
    <row r="116" spans="2:63" s="1" customFormat="1" ht="16.5" customHeight="1">
      <c r="B116" s="25"/>
      <c r="E116" s="191" t="s">
        <v>1066</v>
      </c>
      <c r="F116" s="208"/>
      <c r="G116" s="208"/>
      <c r="H116" s="208"/>
      <c r="L116" s="25"/>
    </row>
    <row r="117" spans="2:63" s="1" customFormat="1" ht="12" customHeight="1">
      <c r="B117" s="25"/>
      <c r="C117" s="22" t="s">
        <v>1067</v>
      </c>
      <c r="L117" s="25"/>
    </row>
    <row r="118" spans="2:63" s="1" customFormat="1" ht="16.5" customHeight="1">
      <c r="B118" s="25"/>
      <c r="E118" s="194" t="str">
        <f>E13</f>
        <v xml:space="preserve">EL4 - Vedenie </v>
      </c>
      <c r="F118" s="208"/>
      <c r="G118" s="208"/>
      <c r="H118" s="208"/>
      <c r="L118" s="25"/>
    </row>
    <row r="119" spans="2:63" s="1" customFormat="1" ht="6.95" customHeight="1">
      <c r="B119" s="25"/>
      <c r="L119" s="25"/>
    </row>
    <row r="120" spans="2:63" s="1" customFormat="1" ht="12" customHeight="1">
      <c r="B120" s="25"/>
      <c r="C120" s="22" t="s">
        <v>17</v>
      </c>
      <c r="F120" s="20" t="str">
        <f>F16</f>
        <v>Nitra</v>
      </c>
      <c r="I120" s="22" t="s">
        <v>18</v>
      </c>
      <c r="J120" s="48" t="str">
        <f>IF(J16="","",J16)</f>
        <v>8. 7. 2025</v>
      </c>
      <c r="L120" s="25"/>
    </row>
    <row r="121" spans="2:63" s="1" customFormat="1" ht="6.95" customHeight="1">
      <c r="B121" s="25"/>
      <c r="L121" s="25"/>
    </row>
    <row r="122" spans="2:63" s="1" customFormat="1" ht="15.2" customHeight="1">
      <c r="B122" s="25"/>
      <c r="C122" s="22" t="s">
        <v>20</v>
      </c>
      <c r="F122" s="20" t="str">
        <f>E19</f>
        <v>Športová hala OLYMPIA s.r.o.</v>
      </c>
      <c r="I122" s="22" t="s">
        <v>24</v>
      </c>
      <c r="J122" s="23" t="str">
        <f>E25</f>
        <v>Ing. Stanislav Karas</v>
      </c>
      <c r="L122" s="25"/>
    </row>
    <row r="123" spans="2:63" s="1" customFormat="1" ht="15.2" customHeight="1">
      <c r="B123" s="25"/>
      <c r="C123" s="22" t="s">
        <v>23</v>
      </c>
      <c r="F123" s="20" t="str">
        <f>IF(E22="","",E22)</f>
        <v/>
      </c>
      <c r="I123" s="22" t="s">
        <v>27</v>
      </c>
      <c r="J123" s="23">
        <f>E28</f>
        <v>0</v>
      </c>
      <c r="L123" s="25"/>
    </row>
    <row r="124" spans="2:63" s="1" customFormat="1" ht="10.35" customHeight="1">
      <c r="B124" s="25"/>
      <c r="L124" s="25"/>
    </row>
    <row r="125" spans="2:63" s="10" customFormat="1" ht="29.25" customHeight="1">
      <c r="B125" s="115"/>
      <c r="C125" s="116" t="s">
        <v>182</v>
      </c>
      <c r="D125" s="117" t="s">
        <v>54</v>
      </c>
      <c r="E125" s="117" t="s">
        <v>50</v>
      </c>
      <c r="F125" s="117" t="s">
        <v>51</v>
      </c>
      <c r="G125" s="117" t="s">
        <v>183</v>
      </c>
      <c r="H125" s="117" t="s">
        <v>184</v>
      </c>
      <c r="I125" s="117" t="s">
        <v>185</v>
      </c>
      <c r="J125" s="118" t="s">
        <v>149</v>
      </c>
      <c r="K125" s="119" t="s">
        <v>186</v>
      </c>
      <c r="L125" s="115"/>
      <c r="M125" s="55" t="s">
        <v>1</v>
      </c>
      <c r="N125" s="56" t="s">
        <v>33</v>
      </c>
      <c r="O125" s="56" t="s">
        <v>187</v>
      </c>
      <c r="P125" s="56" t="s">
        <v>188</v>
      </c>
      <c r="Q125" s="56" t="s">
        <v>189</v>
      </c>
      <c r="R125" s="56" t="s">
        <v>190</v>
      </c>
      <c r="S125" s="56" t="s">
        <v>191</v>
      </c>
      <c r="T125" s="57" t="s">
        <v>192</v>
      </c>
    </row>
    <row r="126" spans="2:63" s="1" customFormat="1" ht="22.9" customHeight="1">
      <c r="B126" s="25"/>
      <c r="C126" s="60" t="s">
        <v>150</v>
      </c>
      <c r="J126" s="120">
        <f>BK126</f>
        <v>0</v>
      </c>
      <c r="L126" s="25"/>
      <c r="M126" s="58"/>
      <c r="N126" s="49"/>
      <c r="O126" s="49"/>
      <c r="P126" s="121">
        <f>P127</f>
        <v>0</v>
      </c>
      <c r="Q126" s="49"/>
      <c r="R126" s="121">
        <f>R127</f>
        <v>2.4559999999999995</v>
      </c>
      <c r="S126" s="49"/>
      <c r="T126" s="122">
        <f>T127</f>
        <v>0</v>
      </c>
      <c r="AT126" s="13" t="s">
        <v>68</v>
      </c>
      <c r="AU126" s="13" t="s">
        <v>151</v>
      </c>
      <c r="BK126" s="123">
        <f>BK127</f>
        <v>0</v>
      </c>
    </row>
    <row r="127" spans="2:63" s="11" customFormat="1" ht="25.9" customHeight="1">
      <c r="B127" s="124"/>
      <c r="D127" s="125" t="s">
        <v>68</v>
      </c>
      <c r="E127" s="126" t="s">
        <v>270</v>
      </c>
      <c r="F127" s="126" t="s">
        <v>995</v>
      </c>
      <c r="J127" s="127">
        <f>BK127</f>
        <v>0</v>
      </c>
      <c r="L127" s="124"/>
      <c r="M127" s="128"/>
      <c r="P127" s="129">
        <f>P128</f>
        <v>0</v>
      </c>
      <c r="R127" s="129">
        <f>R128</f>
        <v>2.4559999999999995</v>
      </c>
      <c r="T127" s="130">
        <f>T128</f>
        <v>0</v>
      </c>
      <c r="AR127" s="125" t="s">
        <v>88</v>
      </c>
      <c r="AT127" s="131" t="s">
        <v>68</v>
      </c>
      <c r="AU127" s="131" t="s">
        <v>69</v>
      </c>
      <c r="AY127" s="125" t="s">
        <v>195</v>
      </c>
      <c r="BK127" s="132">
        <f>BK128</f>
        <v>0</v>
      </c>
    </row>
    <row r="128" spans="2:63" s="11" customFormat="1" ht="22.9" customHeight="1">
      <c r="B128" s="124"/>
      <c r="D128" s="125" t="s">
        <v>68</v>
      </c>
      <c r="E128" s="133" t="s">
        <v>1071</v>
      </c>
      <c r="F128" s="133" t="s">
        <v>1072</v>
      </c>
      <c r="J128" s="134">
        <f>BK128</f>
        <v>0</v>
      </c>
      <c r="L128" s="124"/>
      <c r="M128" s="128"/>
      <c r="P128" s="129">
        <f>SUM(P129:P196)</f>
        <v>0</v>
      </c>
      <c r="R128" s="129">
        <f>SUM(R129:R196)</f>
        <v>2.4559999999999995</v>
      </c>
      <c r="T128" s="130">
        <f>SUM(T129:T196)</f>
        <v>0</v>
      </c>
      <c r="AR128" s="125" t="s">
        <v>88</v>
      </c>
      <c r="AT128" s="131" t="s">
        <v>68</v>
      </c>
      <c r="AU128" s="131" t="s">
        <v>76</v>
      </c>
      <c r="AY128" s="125" t="s">
        <v>195</v>
      </c>
      <c r="BK128" s="132">
        <f>SUM(BK129:BK196)</f>
        <v>0</v>
      </c>
    </row>
    <row r="129" spans="2:65" s="1" customFormat="1" ht="24.2" customHeight="1">
      <c r="B129" s="135"/>
      <c r="C129" s="136" t="s">
        <v>76</v>
      </c>
      <c r="D129" s="136" t="s">
        <v>197</v>
      </c>
      <c r="E129" s="137" t="s">
        <v>76</v>
      </c>
      <c r="F129" s="138" t="s">
        <v>1225</v>
      </c>
      <c r="G129" s="139" t="s">
        <v>299</v>
      </c>
      <c r="H129" s="140">
        <v>275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</v>
      </c>
      <c r="P129" s="145">
        <f t="shared" ref="P129:P160" si="0">O129*H129</f>
        <v>0</v>
      </c>
      <c r="Q129" s="145">
        <v>0</v>
      </c>
      <c r="R129" s="145">
        <f t="shared" ref="R129:R160" si="1">Q129*H129</f>
        <v>0</v>
      </c>
      <c r="S129" s="145">
        <v>0</v>
      </c>
      <c r="T129" s="146">
        <f t="shared" ref="T129:T160" si="2">S129*H129</f>
        <v>0</v>
      </c>
      <c r="AR129" s="147" t="s">
        <v>426</v>
      </c>
      <c r="AT129" s="147" t="s">
        <v>197</v>
      </c>
      <c r="AU129" s="147" t="s">
        <v>82</v>
      </c>
      <c r="AY129" s="13" t="s">
        <v>195</v>
      </c>
      <c r="BE129" s="148">
        <f t="shared" ref="BE129:BE160" si="3">IF(N129="základná",J129,0)</f>
        <v>0</v>
      </c>
      <c r="BF129" s="148">
        <f t="shared" ref="BF129:BF160" si="4">IF(N129="znížená",J129,0)</f>
        <v>0</v>
      </c>
      <c r="BG129" s="148">
        <f t="shared" ref="BG129:BG160" si="5">IF(N129="zákl. prenesená",J129,0)</f>
        <v>0</v>
      </c>
      <c r="BH129" s="148">
        <f t="shared" ref="BH129:BH160" si="6">IF(N129="zníž. prenesená",J129,0)</f>
        <v>0</v>
      </c>
      <c r="BI129" s="148">
        <f t="shared" ref="BI129:BI160" si="7">IF(N129="nulová",J129,0)</f>
        <v>0</v>
      </c>
      <c r="BJ129" s="13" t="s">
        <v>82</v>
      </c>
      <c r="BK129" s="148">
        <f t="shared" ref="BK129:BK160" si="8">ROUND(I129*H129,2)</f>
        <v>0</v>
      </c>
      <c r="BL129" s="13" t="s">
        <v>426</v>
      </c>
      <c r="BM129" s="147" t="s">
        <v>82</v>
      </c>
    </row>
    <row r="130" spans="2:65" s="1" customFormat="1" ht="16.5" customHeight="1">
      <c r="B130" s="135"/>
      <c r="C130" s="149" t="s">
        <v>82</v>
      </c>
      <c r="D130" s="149" t="s">
        <v>270</v>
      </c>
      <c r="E130" s="150" t="s">
        <v>82</v>
      </c>
      <c r="F130" s="151" t="s">
        <v>1226</v>
      </c>
      <c r="G130" s="152" t="s">
        <v>299</v>
      </c>
      <c r="H130" s="153">
        <v>275</v>
      </c>
      <c r="I130" s="154"/>
      <c r="J130" s="154"/>
      <c r="K130" s="155"/>
      <c r="L130" s="156"/>
      <c r="M130" s="157" t="s">
        <v>1</v>
      </c>
      <c r="N130" s="158" t="s">
        <v>35</v>
      </c>
      <c r="O130" s="145">
        <v>0</v>
      </c>
      <c r="P130" s="145">
        <f t="shared" si="0"/>
        <v>0</v>
      </c>
      <c r="Q130" s="145">
        <v>8.0000000000000007E-5</v>
      </c>
      <c r="R130" s="145">
        <f t="shared" si="1"/>
        <v>2.2000000000000002E-2</v>
      </c>
      <c r="S130" s="145">
        <v>0</v>
      </c>
      <c r="T130" s="146">
        <f t="shared" si="2"/>
        <v>0</v>
      </c>
      <c r="AR130" s="147" t="s">
        <v>1004</v>
      </c>
      <c r="AT130" s="147" t="s">
        <v>270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426</v>
      </c>
      <c r="BM130" s="147" t="s">
        <v>201</v>
      </c>
    </row>
    <row r="131" spans="2:65" s="1" customFormat="1" ht="21.75" customHeight="1">
      <c r="B131" s="135"/>
      <c r="C131" s="136" t="s">
        <v>88</v>
      </c>
      <c r="D131" s="136" t="s">
        <v>197</v>
      </c>
      <c r="E131" s="137" t="s">
        <v>88</v>
      </c>
      <c r="F131" s="138" t="s">
        <v>1227</v>
      </c>
      <c r="G131" s="139" t="s">
        <v>299</v>
      </c>
      <c r="H131" s="140">
        <v>21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</v>
      </c>
      <c r="P131" s="145">
        <f t="shared" si="0"/>
        <v>0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426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426</v>
      </c>
      <c r="BM131" s="147" t="s">
        <v>215</v>
      </c>
    </row>
    <row r="132" spans="2:65" s="1" customFormat="1" ht="16.5" customHeight="1">
      <c r="B132" s="135"/>
      <c r="C132" s="149" t="s">
        <v>201</v>
      </c>
      <c r="D132" s="149" t="s">
        <v>270</v>
      </c>
      <c r="E132" s="150" t="s">
        <v>201</v>
      </c>
      <c r="F132" s="151" t="s">
        <v>1228</v>
      </c>
      <c r="G132" s="152" t="s">
        <v>299</v>
      </c>
      <c r="H132" s="153">
        <v>21</v>
      </c>
      <c r="I132" s="154"/>
      <c r="J132" s="154"/>
      <c r="K132" s="155"/>
      <c r="L132" s="156"/>
      <c r="M132" s="157" t="s">
        <v>1</v>
      </c>
      <c r="N132" s="158" t="s">
        <v>35</v>
      </c>
      <c r="O132" s="145">
        <v>0</v>
      </c>
      <c r="P132" s="145">
        <f t="shared" si="0"/>
        <v>0</v>
      </c>
      <c r="Q132" s="145">
        <v>1.42857142857143E-4</v>
      </c>
      <c r="R132" s="145">
        <f t="shared" si="1"/>
        <v>3.0000000000000031E-3</v>
      </c>
      <c r="S132" s="145">
        <v>0</v>
      </c>
      <c r="T132" s="146">
        <f t="shared" si="2"/>
        <v>0</v>
      </c>
      <c r="AR132" s="147" t="s">
        <v>1004</v>
      </c>
      <c r="AT132" s="147" t="s">
        <v>270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426</v>
      </c>
      <c r="BM132" s="147" t="s">
        <v>222</v>
      </c>
    </row>
    <row r="133" spans="2:65" s="1" customFormat="1" ht="21.75" customHeight="1">
      <c r="B133" s="135"/>
      <c r="C133" s="136" t="s">
        <v>211</v>
      </c>
      <c r="D133" s="136" t="s">
        <v>197</v>
      </c>
      <c r="E133" s="137" t="s">
        <v>211</v>
      </c>
      <c r="F133" s="138" t="s">
        <v>1229</v>
      </c>
      <c r="G133" s="139" t="s">
        <v>299</v>
      </c>
      <c r="H133" s="140">
        <v>7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426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426</v>
      </c>
      <c r="BM133" s="147" t="s">
        <v>230</v>
      </c>
    </row>
    <row r="134" spans="2:65" s="1" customFormat="1" ht="16.5" customHeight="1">
      <c r="B134" s="135"/>
      <c r="C134" s="149" t="s">
        <v>215</v>
      </c>
      <c r="D134" s="149" t="s">
        <v>270</v>
      </c>
      <c r="E134" s="150" t="s">
        <v>215</v>
      </c>
      <c r="F134" s="151" t="s">
        <v>1230</v>
      </c>
      <c r="G134" s="152" t="s">
        <v>299</v>
      </c>
      <c r="H134" s="153">
        <v>7</v>
      </c>
      <c r="I134" s="154"/>
      <c r="J134" s="154"/>
      <c r="K134" s="155"/>
      <c r="L134" s="156"/>
      <c r="M134" s="157" t="s">
        <v>1</v>
      </c>
      <c r="N134" s="158" t="s">
        <v>35</v>
      </c>
      <c r="O134" s="145">
        <v>0</v>
      </c>
      <c r="P134" s="145">
        <f t="shared" si="0"/>
        <v>0</v>
      </c>
      <c r="Q134" s="145">
        <v>1.42857142857143E-4</v>
      </c>
      <c r="R134" s="145">
        <f t="shared" si="1"/>
        <v>1.0000000000000011E-3</v>
      </c>
      <c r="S134" s="145">
        <v>0</v>
      </c>
      <c r="T134" s="146">
        <f t="shared" si="2"/>
        <v>0</v>
      </c>
      <c r="AR134" s="147" t="s">
        <v>1004</v>
      </c>
      <c r="AT134" s="147" t="s">
        <v>270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426</v>
      </c>
      <c r="BM134" s="147" t="s">
        <v>238</v>
      </c>
    </row>
    <row r="135" spans="2:65" s="1" customFormat="1" ht="24.2" customHeight="1">
      <c r="B135" s="135"/>
      <c r="C135" s="136" t="s">
        <v>218</v>
      </c>
      <c r="D135" s="136" t="s">
        <v>197</v>
      </c>
      <c r="E135" s="137" t="s">
        <v>218</v>
      </c>
      <c r="F135" s="138" t="s">
        <v>1231</v>
      </c>
      <c r="G135" s="139" t="s">
        <v>299</v>
      </c>
      <c r="H135" s="140">
        <v>50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426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426</v>
      </c>
      <c r="BM135" s="147" t="s">
        <v>244</v>
      </c>
    </row>
    <row r="136" spans="2:65" s="1" customFormat="1" ht="21.75" customHeight="1">
      <c r="B136" s="135"/>
      <c r="C136" s="149" t="s">
        <v>222</v>
      </c>
      <c r="D136" s="149" t="s">
        <v>270</v>
      </c>
      <c r="E136" s="150" t="s">
        <v>222</v>
      </c>
      <c r="F136" s="151" t="s">
        <v>1232</v>
      </c>
      <c r="G136" s="152" t="s">
        <v>299</v>
      </c>
      <c r="H136" s="153">
        <v>50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2.2000000000000001E-4</v>
      </c>
      <c r="R136" s="145">
        <f t="shared" si="1"/>
        <v>1.1000000000000001E-2</v>
      </c>
      <c r="S136" s="145">
        <v>0</v>
      </c>
      <c r="T136" s="146">
        <f t="shared" si="2"/>
        <v>0</v>
      </c>
      <c r="AR136" s="147" t="s">
        <v>1004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426</v>
      </c>
      <c r="BM136" s="147" t="s">
        <v>251</v>
      </c>
    </row>
    <row r="137" spans="2:65" s="1" customFormat="1" ht="24.2" customHeight="1">
      <c r="B137" s="135"/>
      <c r="C137" s="136" t="s">
        <v>226</v>
      </c>
      <c r="D137" s="136" t="s">
        <v>197</v>
      </c>
      <c r="E137" s="137" t="s">
        <v>226</v>
      </c>
      <c r="F137" s="138" t="s">
        <v>1233</v>
      </c>
      <c r="G137" s="139" t="s">
        <v>299</v>
      </c>
      <c r="H137" s="140">
        <v>47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426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426</v>
      </c>
      <c r="BM137" s="147" t="s">
        <v>254</v>
      </c>
    </row>
    <row r="138" spans="2:65" s="1" customFormat="1" ht="21.75" customHeight="1">
      <c r="B138" s="135"/>
      <c r="C138" s="149" t="s">
        <v>230</v>
      </c>
      <c r="D138" s="149" t="s">
        <v>270</v>
      </c>
      <c r="E138" s="150" t="s">
        <v>230</v>
      </c>
      <c r="F138" s="151" t="s">
        <v>1234</v>
      </c>
      <c r="G138" s="152" t="s">
        <v>299</v>
      </c>
      <c r="H138" s="153">
        <v>47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2.9787234042553203E-4</v>
      </c>
      <c r="R138" s="145">
        <f t="shared" si="1"/>
        <v>1.4000000000000005E-2</v>
      </c>
      <c r="S138" s="145">
        <v>0</v>
      </c>
      <c r="T138" s="146">
        <f t="shared" si="2"/>
        <v>0</v>
      </c>
      <c r="AR138" s="147" t="s">
        <v>1004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426</v>
      </c>
      <c r="BM138" s="147" t="s">
        <v>258</v>
      </c>
    </row>
    <row r="139" spans="2:65" s="1" customFormat="1" ht="24.2" customHeight="1">
      <c r="B139" s="135"/>
      <c r="C139" s="136" t="s">
        <v>234</v>
      </c>
      <c r="D139" s="136" t="s">
        <v>197</v>
      </c>
      <c r="E139" s="137" t="s">
        <v>234</v>
      </c>
      <c r="F139" s="138" t="s">
        <v>1235</v>
      </c>
      <c r="G139" s="139" t="s">
        <v>299</v>
      </c>
      <c r="H139" s="140">
        <v>154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426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426</v>
      </c>
      <c r="BM139" s="147" t="s">
        <v>261</v>
      </c>
    </row>
    <row r="140" spans="2:65" s="1" customFormat="1" ht="16.5" customHeight="1">
      <c r="B140" s="135"/>
      <c r="C140" s="149" t="s">
        <v>238</v>
      </c>
      <c r="D140" s="149" t="s">
        <v>270</v>
      </c>
      <c r="E140" s="150" t="s">
        <v>238</v>
      </c>
      <c r="F140" s="151" t="s">
        <v>1236</v>
      </c>
      <c r="G140" s="152" t="s">
        <v>299</v>
      </c>
      <c r="H140" s="153">
        <v>154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1.6233766233766201E-4</v>
      </c>
      <c r="R140" s="145">
        <f t="shared" si="1"/>
        <v>2.4999999999999949E-2</v>
      </c>
      <c r="S140" s="145">
        <v>0</v>
      </c>
      <c r="T140" s="146">
        <f t="shared" si="2"/>
        <v>0</v>
      </c>
      <c r="AR140" s="147" t="s">
        <v>1004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426</v>
      </c>
      <c r="BM140" s="147" t="s">
        <v>265</v>
      </c>
    </row>
    <row r="141" spans="2:65" s="1" customFormat="1" ht="24.2" customHeight="1">
      <c r="B141" s="135"/>
      <c r="C141" s="136" t="s">
        <v>241</v>
      </c>
      <c r="D141" s="136" t="s">
        <v>197</v>
      </c>
      <c r="E141" s="137" t="s">
        <v>241</v>
      </c>
      <c r="F141" s="138" t="s">
        <v>1235</v>
      </c>
      <c r="G141" s="139" t="s">
        <v>299</v>
      </c>
      <c r="H141" s="140">
        <v>400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426</v>
      </c>
      <c r="AT141" s="147" t="s">
        <v>197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426</v>
      </c>
      <c r="BM141" s="147" t="s">
        <v>268</v>
      </c>
    </row>
    <row r="142" spans="2:65" s="1" customFormat="1" ht="16.5" customHeight="1">
      <c r="B142" s="135"/>
      <c r="C142" s="149" t="s">
        <v>244</v>
      </c>
      <c r="D142" s="149" t="s">
        <v>270</v>
      </c>
      <c r="E142" s="150" t="s">
        <v>244</v>
      </c>
      <c r="F142" s="151" t="s">
        <v>1236</v>
      </c>
      <c r="G142" s="152" t="s">
        <v>299</v>
      </c>
      <c r="H142" s="153">
        <v>400</v>
      </c>
      <c r="I142" s="154"/>
      <c r="J142" s="154"/>
      <c r="K142" s="155"/>
      <c r="L142" s="156"/>
      <c r="M142" s="157" t="s">
        <v>1</v>
      </c>
      <c r="N142" s="158" t="s">
        <v>35</v>
      </c>
      <c r="O142" s="145">
        <v>0</v>
      </c>
      <c r="P142" s="145">
        <f t="shared" si="0"/>
        <v>0</v>
      </c>
      <c r="Q142" s="145">
        <v>1.6000000000000001E-4</v>
      </c>
      <c r="R142" s="145">
        <f t="shared" si="1"/>
        <v>6.4000000000000001E-2</v>
      </c>
      <c r="S142" s="145">
        <v>0</v>
      </c>
      <c r="T142" s="146">
        <f t="shared" si="2"/>
        <v>0</v>
      </c>
      <c r="AR142" s="147" t="s">
        <v>1004</v>
      </c>
      <c r="AT142" s="147" t="s">
        <v>270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426</v>
      </c>
      <c r="BM142" s="147" t="s">
        <v>273</v>
      </c>
    </row>
    <row r="143" spans="2:65" s="1" customFormat="1" ht="24.2" customHeight="1">
      <c r="B143" s="135"/>
      <c r="C143" s="136" t="s">
        <v>247</v>
      </c>
      <c r="D143" s="136" t="s">
        <v>197</v>
      </c>
      <c r="E143" s="137" t="s">
        <v>247</v>
      </c>
      <c r="F143" s="138" t="s">
        <v>1237</v>
      </c>
      <c r="G143" s="139" t="s">
        <v>299</v>
      </c>
      <c r="H143" s="140">
        <v>2705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0</v>
      </c>
      <c r="P143" s="145">
        <f t="shared" si="0"/>
        <v>0</v>
      </c>
      <c r="Q143" s="145">
        <v>0</v>
      </c>
      <c r="R143" s="145">
        <f t="shared" si="1"/>
        <v>0</v>
      </c>
      <c r="S143" s="145">
        <v>0</v>
      </c>
      <c r="T143" s="146">
        <f t="shared" si="2"/>
        <v>0</v>
      </c>
      <c r="AR143" s="147" t="s">
        <v>426</v>
      </c>
      <c r="AT143" s="147" t="s">
        <v>197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426</v>
      </c>
      <c r="BM143" s="147" t="s">
        <v>276</v>
      </c>
    </row>
    <row r="144" spans="2:65" s="1" customFormat="1" ht="16.5" customHeight="1">
      <c r="B144" s="135"/>
      <c r="C144" s="149" t="s">
        <v>251</v>
      </c>
      <c r="D144" s="149" t="s">
        <v>270</v>
      </c>
      <c r="E144" s="150" t="s">
        <v>251</v>
      </c>
      <c r="F144" s="151" t="s">
        <v>1238</v>
      </c>
      <c r="G144" s="152" t="s">
        <v>299</v>
      </c>
      <c r="H144" s="153">
        <v>2705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0"/>
        <v>0</v>
      </c>
      <c r="Q144" s="145">
        <v>2.0000000000000001E-4</v>
      </c>
      <c r="R144" s="145">
        <f t="shared" si="1"/>
        <v>0.54100000000000004</v>
      </c>
      <c r="S144" s="145">
        <v>0</v>
      </c>
      <c r="T144" s="146">
        <f t="shared" si="2"/>
        <v>0</v>
      </c>
      <c r="AR144" s="147" t="s">
        <v>1004</v>
      </c>
      <c r="AT144" s="147" t="s">
        <v>270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426</v>
      </c>
      <c r="BM144" s="147" t="s">
        <v>279</v>
      </c>
    </row>
    <row r="145" spans="2:65" s="1" customFormat="1" ht="24.2" customHeight="1">
      <c r="B145" s="135"/>
      <c r="C145" s="136" t="s">
        <v>255</v>
      </c>
      <c r="D145" s="136" t="s">
        <v>197</v>
      </c>
      <c r="E145" s="137" t="s">
        <v>255</v>
      </c>
      <c r="F145" s="138" t="s">
        <v>1237</v>
      </c>
      <c r="G145" s="139" t="s">
        <v>299</v>
      </c>
      <c r="H145" s="140">
        <v>96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si="0"/>
        <v>0</v>
      </c>
      <c r="Q145" s="145">
        <v>0</v>
      </c>
      <c r="R145" s="145">
        <f t="shared" si="1"/>
        <v>0</v>
      </c>
      <c r="S145" s="145">
        <v>0</v>
      </c>
      <c r="T145" s="146">
        <f t="shared" si="2"/>
        <v>0</v>
      </c>
      <c r="AR145" s="147" t="s">
        <v>426</v>
      </c>
      <c r="AT145" s="147" t="s">
        <v>197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426</v>
      </c>
      <c r="BM145" s="147" t="s">
        <v>285</v>
      </c>
    </row>
    <row r="146" spans="2:65" s="1" customFormat="1" ht="16.5" customHeight="1">
      <c r="B146" s="135"/>
      <c r="C146" s="149" t="s">
        <v>254</v>
      </c>
      <c r="D146" s="149" t="s">
        <v>270</v>
      </c>
      <c r="E146" s="150" t="s">
        <v>254</v>
      </c>
      <c r="F146" s="151" t="s">
        <v>1238</v>
      </c>
      <c r="G146" s="152" t="s">
        <v>299</v>
      </c>
      <c r="H146" s="153">
        <v>96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1.9791666666666699E-4</v>
      </c>
      <c r="R146" s="145">
        <f t="shared" si="1"/>
        <v>1.9000000000000031E-2</v>
      </c>
      <c r="S146" s="145">
        <v>0</v>
      </c>
      <c r="T146" s="146">
        <f t="shared" si="2"/>
        <v>0</v>
      </c>
      <c r="AR146" s="147" t="s">
        <v>1004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426</v>
      </c>
      <c r="BM146" s="147" t="s">
        <v>287</v>
      </c>
    </row>
    <row r="147" spans="2:65" s="1" customFormat="1" ht="24.2" customHeight="1">
      <c r="B147" s="135"/>
      <c r="C147" s="136" t="s">
        <v>262</v>
      </c>
      <c r="D147" s="136" t="s">
        <v>197</v>
      </c>
      <c r="E147" s="137" t="s">
        <v>262</v>
      </c>
      <c r="F147" s="138" t="s">
        <v>1239</v>
      </c>
      <c r="G147" s="139" t="s">
        <v>299</v>
      </c>
      <c r="H147" s="140">
        <v>50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</v>
      </c>
      <c r="P147" s="145">
        <f t="shared" si="0"/>
        <v>0</v>
      </c>
      <c r="Q147" s="145">
        <v>0</v>
      </c>
      <c r="R147" s="145">
        <f t="shared" si="1"/>
        <v>0</v>
      </c>
      <c r="S147" s="145">
        <v>0</v>
      </c>
      <c r="T147" s="146">
        <f t="shared" si="2"/>
        <v>0</v>
      </c>
      <c r="AR147" s="147" t="s">
        <v>426</v>
      </c>
      <c r="AT147" s="147" t="s">
        <v>197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426</v>
      </c>
      <c r="BM147" s="147" t="s">
        <v>292</v>
      </c>
    </row>
    <row r="148" spans="2:65" s="1" customFormat="1" ht="16.5" customHeight="1">
      <c r="B148" s="135"/>
      <c r="C148" s="149" t="s">
        <v>258</v>
      </c>
      <c r="D148" s="149" t="s">
        <v>270</v>
      </c>
      <c r="E148" s="150" t="s">
        <v>258</v>
      </c>
      <c r="F148" s="151" t="s">
        <v>1240</v>
      </c>
      <c r="G148" s="152" t="s">
        <v>299</v>
      </c>
      <c r="H148" s="153">
        <v>50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0"/>
        <v>0</v>
      </c>
      <c r="Q148" s="145">
        <v>2.4000000000000001E-4</v>
      </c>
      <c r="R148" s="145">
        <f t="shared" si="1"/>
        <v>1.2E-2</v>
      </c>
      <c r="S148" s="145">
        <v>0</v>
      </c>
      <c r="T148" s="146">
        <f t="shared" si="2"/>
        <v>0</v>
      </c>
      <c r="AR148" s="147" t="s">
        <v>1004</v>
      </c>
      <c r="AT148" s="147" t="s">
        <v>270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426</v>
      </c>
      <c r="BM148" s="147" t="s">
        <v>295</v>
      </c>
    </row>
    <row r="149" spans="2:65" s="1" customFormat="1" ht="24.2" customHeight="1">
      <c r="B149" s="135"/>
      <c r="C149" s="136" t="s">
        <v>269</v>
      </c>
      <c r="D149" s="136" t="s">
        <v>197</v>
      </c>
      <c r="E149" s="137" t="s">
        <v>269</v>
      </c>
      <c r="F149" s="138" t="s">
        <v>1239</v>
      </c>
      <c r="G149" s="139" t="s">
        <v>299</v>
      </c>
      <c r="H149" s="140">
        <v>73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</v>
      </c>
      <c r="P149" s="145">
        <f t="shared" si="0"/>
        <v>0</v>
      </c>
      <c r="Q149" s="145">
        <v>0</v>
      </c>
      <c r="R149" s="145">
        <f t="shared" si="1"/>
        <v>0</v>
      </c>
      <c r="S149" s="145">
        <v>0</v>
      </c>
      <c r="T149" s="146">
        <f t="shared" si="2"/>
        <v>0</v>
      </c>
      <c r="AR149" s="147" t="s">
        <v>426</v>
      </c>
      <c r="AT149" s="147" t="s">
        <v>197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426</v>
      </c>
      <c r="BM149" s="147" t="s">
        <v>300</v>
      </c>
    </row>
    <row r="150" spans="2:65" s="1" customFormat="1" ht="16.5" customHeight="1">
      <c r="B150" s="135"/>
      <c r="C150" s="149" t="s">
        <v>261</v>
      </c>
      <c r="D150" s="149" t="s">
        <v>270</v>
      </c>
      <c r="E150" s="150" t="s">
        <v>261</v>
      </c>
      <c r="F150" s="151" t="s">
        <v>1240</v>
      </c>
      <c r="G150" s="152" t="s">
        <v>299</v>
      </c>
      <c r="H150" s="153">
        <v>73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0"/>
        <v>0</v>
      </c>
      <c r="Q150" s="145">
        <v>2.4657534246575298E-4</v>
      </c>
      <c r="R150" s="145">
        <f t="shared" si="1"/>
        <v>1.7999999999999967E-2</v>
      </c>
      <c r="S150" s="145">
        <v>0</v>
      </c>
      <c r="T150" s="146">
        <f t="shared" si="2"/>
        <v>0</v>
      </c>
      <c r="AR150" s="147" t="s">
        <v>1004</v>
      </c>
      <c r="AT150" s="147" t="s">
        <v>270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426</v>
      </c>
      <c r="BM150" s="147" t="s">
        <v>303</v>
      </c>
    </row>
    <row r="151" spans="2:65" s="1" customFormat="1" ht="24.2" customHeight="1">
      <c r="B151" s="135"/>
      <c r="C151" s="136" t="s">
        <v>7</v>
      </c>
      <c r="D151" s="136" t="s">
        <v>197</v>
      </c>
      <c r="E151" s="137" t="s">
        <v>7</v>
      </c>
      <c r="F151" s="138" t="s">
        <v>1241</v>
      </c>
      <c r="G151" s="139" t="s">
        <v>299</v>
      </c>
      <c r="H151" s="140">
        <v>47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</v>
      </c>
      <c r="P151" s="145">
        <f t="shared" si="0"/>
        <v>0</v>
      </c>
      <c r="Q151" s="145">
        <v>0</v>
      </c>
      <c r="R151" s="145">
        <f t="shared" si="1"/>
        <v>0</v>
      </c>
      <c r="S151" s="145">
        <v>0</v>
      </c>
      <c r="T151" s="146">
        <f t="shared" si="2"/>
        <v>0</v>
      </c>
      <c r="AR151" s="147" t="s">
        <v>426</v>
      </c>
      <c r="AT151" s="147" t="s">
        <v>197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426</v>
      </c>
      <c r="BM151" s="147" t="s">
        <v>307</v>
      </c>
    </row>
    <row r="152" spans="2:65" s="1" customFormat="1" ht="16.5" customHeight="1">
      <c r="B152" s="135"/>
      <c r="C152" s="149" t="s">
        <v>265</v>
      </c>
      <c r="D152" s="149" t="s">
        <v>270</v>
      </c>
      <c r="E152" s="150" t="s">
        <v>265</v>
      </c>
      <c r="F152" s="151" t="s">
        <v>1242</v>
      </c>
      <c r="G152" s="152" t="s">
        <v>299</v>
      </c>
      <c r="H152" s="153">
        <v>47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0"/>
        <v>0</v>
      </c>
      <c r="Q152" s="145">
        <v>3.4042553191489402E-4</v>
      </c>
      <c r="R152" s="145">
        <f t="shared" si="1"/>
        <v>1.6000000000000018E-2</v>
      </c>
      <c r="S152" s="145">
        <v>0</v>
      </c>
      <c r="T152" s="146">
        <f t="shared" si="2"/>
        <v>0</v>
      </c>
      <c r="AR152" s="147" t="s">
        <v>1004</v>
      </c>
      <c r="AT152" s="147" t="s">
        <v>270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426</v>
      </c>
      <c r="BM152" s="147" t="s">
        <v>310</v>
      </c>
    </row>
    <row r="153" spans="2:65" s="1" customFormat="1" ht="24.2" customHeight="1">
      <c r="B153" s="135"/>
      <c r="C153" s="136" t="s">
        <v>286</v>
      </c>
      <c r="D153" s="136" t="s">
        <v>197</v>
      </c>
      <c r="E153" s="137" t="s">
        <v>286</v>
      </c>
      <c r="F153" s="138" t="s">
        <v>1243</v>
      </c>
      <c r="G153" s="139" t="s">
        <v>299</v>
      </c>
      <c r="H153" s="140">
        <v>14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si="0"/>
        <v>0</v>
      </c>
      <c r="Q153" s="145">
        <v>0</v>
      </c>
      <c r="R153" s="145">
        <f t="shared" si="1"/>
        <v>0</v>
      </c>
      <c r="S153" s="145">
        <v>0</v>
      </c>
      <c r="T153" s="146">
        <f t="shared" si="2"/>
        <v>0</v>
      </c>
      <c r="AR153" s="147" t="s">
        <v>426</v>
      </c>
      <c r="AT153" s="147" t="s">
        <v>197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426</v>
      </c>
      <c r="BM153" s="147" t="s">
        <v>314</v>
      </c>
    </row>
    <row r="154" spans="2:65" s="1" customFormat="1" ht="21.75" customHeight="1">
      <c r="B154" s="135"/>
      <c r="C154" s="149" t="s">
        <v>268</v>
      </c>
      <c r="D154" s="149" t="s">
        <v>270</v>
      </c>
      <c r="E154" s="150" t="s">
        <v>268</v>
      </c>
      <c r="F154" s="151" t="s">
        <v>1244</v>
      </c>
      <c r="G154" s="152" t="s">
        <v>299</v>
      </c>
      <c r="H154" s="153">
        <v>14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0"/>
        <v>0</v>
      </c>
      <c r="Q154" s="145">
        <v>2.07142857142857E-3</v>
      </c>
      <c r="R154" s="145">
        <f t="shared" si="1"/>
        <v>2.8999999999999981E-2</v>
      </c>
      <c r="S154" s="145">
        <v>0</v>
      </c>
      <c r="T154" s="146">
        <f t="shared" si="2"/>
        <v>0</v>
      </c>
      <c r="AR154" s="147" t="s">
        <v>1004</v>
      </c>
      <c r="AT154" s="147" t="s">
        <v>270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426</v>
      </c>
      <c r="BM154" s="147" t="s">
        <v>317</v>
      </c>
    </row>
    <row r="155" spans="2:65" s="1" customFormat="1" ht="24.2" customHeight="1">
      <c r="B155" s="135"/>
      <c r="C155" s="136" t="s">
        <v>289</v>
      </c>
      <c r="D155" s="136" t="s">
        <v>197</v>
      </c>
      <c r="E155" s="137" t="s">
        <v>289</v>
      </c>
      <c r="F155" s="138" t="s">
        <v>1245</v>
      </c>
      <c r="G155" s="139" t="s">
        <v>299</v>
      </c>
      <c r="H155" s="140">
        <v>191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0</v>
      </c>
      <c r="P155" s="145">
        <f t="shared" si="0"/>
        <v>0</v>
      </c>
      <c r="Q155" s="145">
        <v>0</v>
      </c>
      <c r="R155" s="145">
        <f t="shared" si="1"/>
        <v>0</v>
      </c>
      <c r="S155" s="145">
        <v>0</v>
      </c>
      <c r="T155" s="146">
        <f t="shared" si="2"/>
        <v>0</v>
      </c>
      <c r="AR155" s="147" t="s">
        <v>426</v>
      </c>
      <c r="AT155" s="147" t="s">
        <v>197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426</v>
      </c>
      <c r="BM155" s="147" t="s">
        <v>322</v>
      </c>
    </row>
    <row r="156" spans="2:65" s="1" customFormat="1" ht="16.5" customHeight="1">
      <c r="B156" s="135"/>
      <c r="C156" s="149" t="s">
        <v>273</v>
      </c>
      <c r="D156" s="149" t="s">
        <v>270</v>
      </c>
      <c r="E156" s="150" t="s">
        <v>273</v>
      </c>
      <c r="F156" s="151" t="s">
        <v>1246</v>
      </c>
      <c r="G156" s="152" t="s">
        <v>299</v>
      </c>
      <c r="H156" s="153">
        <v>191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0"/>
        <v>0</v>
      </c>
      <c r="Q156" s="145">
        <v>3.82198952879581E-4</v>
      </c>
      <c r="R156" s="145">
        <f t="shared" si="1"/>
        <v>7.2999999999999968E-2</v>
      </c>
      <c r="S156" s="145">
        <v>0</v>
      </c>
      <c r="T156" s="146">
        <f t="shared" si="2"/>
        <v>0</v>
      </c>
      <c r="AR156" s="147" t="s">
        <v>1004</v>
      </c>
      <c r="AT156" s="147" t="s">
        <v>270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426</v>
      </c>
      <c r="BM156" s="147" t="s">
        <v>325</v>
      </c>
    </row>
    <row r="157" spans="2:65" s="1" customFormat="1" ht="24.2" customHeight="1">
      <c r="B157" s="135"/>
      <c r="C157" s="136" t="s">
        <v>296</v>
      </c>
      <c r="D157" s="136" t="s">
        <v>197</v>
      </c>
      <c r="E157" s="137" t="s">
        <v>296</v>
      </c>
      <c r="F157" s="138" t="s">
        <v>1245</v>
      </c>
      <c r="G157" s="139" t="s">
        <v>299</v>
      </c>
      <c r="H157" s="140">
        <v>156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</v>
      </c>
      <c r="P157" s="145">
        <f t="shared" si="0"/>
        <v>0</v>
      </c>
      <c r="Q157" s="145">
        <v>0</v>
      </c>
      <c r="R157" s="145">
        <f t="shared" si="1"/>
        <v>0</v>
      </c>
      <c r="S157" s="145">
        <v>0</v>
      </c>
      <c r="T157" s="146">
        <f t="shared" si="2"/>
        <v>0</v>
      </c>
      <c r="AR157" s="147" t="s">
        <v>426</v>
      </c>
      <c r="AT157" s="147" t="s">
        <v>197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426</v>
      </c>
      <c r="BM157" s="147" t="s">
        <v>329</v>
      </c>
    </row>
    <row r="158" spans="2:65" s="1" customFormat="1" ht="16.5" customHeight="1">
      <c r="B158" s="135"/>
      <c r="C158" s="149" t="s">
        <v>276</v>
      </c>
      <c r="D158" s="149" t="s">
        <v>270</v>
      </c>
      <c r="E158" s="150" t="s">
        <v>276</v>
      </c>
      <c r="F158" s="151" t="s">
        <v>1246</v>
      </c>
      <c r="G158" s="152" t="s">
        <v>299</v>
      </c>
      <c r="H158" s="153">
        <v>156</v>
      </c>
      <c r="I158" s="154"/>
      <c r="J158" s="154"/>
      <c r="K158" s="155"/>
      <c r="L158" s="156"/>
      <c r="M158" s="157" t="s">
        <v>1</v>
      </c>
      <c r="N158" s="158" t="s">
        <v>35</v>
      </c>
      <c r="O158" s="145">
        <v>0</v>
      </c>
      <c r="P158" s="145">
        <f t="shared" si="0"/>
        <v>0</v>
      </c>
      <c r="Q158" s="145">
        <v>3.7820512820512799E-4</v>
      </c>
      <c r="R158" s="145">
        <f t="shared" si="1"/>
        <v>5.8999999999999969E-2</v>
      </c>
      <c r="S158" s="145">
        <v>0</v>
      </c>
      <c r="T158" s="146">
        <f t="shared" si="2"/>
        <v>0</v>
      </c>
      <c r="AR158" s="147" t="s">
        <v>1004</v>
      </c>
      <c r="AT158" s="147" t="s">
        <v>270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426</v>
      </c>
      <c r="BM158" s="147" t="s">
        <v>332</v>
      </c>
    </row>
    <row r="159" spans="2:65" s="1" customFormat="1" ht="24.2" customHeight="1">
      <c r="B159" s="135"/>
      <c r="C159" s="136" t="s">
        <v>304</v>
      </c>
      <c r="D159" s="136" t="s">
        <v>197</v>
      </c>
      <c r="E159" s="137" t="s">
        <v>304</v>
      </c>
      <c r="F159" s="138" t="s">
        <v>1245</v>
      </c>
      <c r="G159" s="139" t="s">
        <v>299</v>
      </c>
      <c r="H159" s="140">
        <v>95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</v>
      </c>
      <c r="P159" s="145">
        <f t="shared" si="0"/>
        <v>0</v>
      </c>
      <c r="Q159" s="145">
        <v>0</v>
      </c>
      <c r="R159" s="145">
        <f t="shared" si="1"/>
        <v>0</v>
      </c>
      <c r="S159" s="145">
        <v>0</v>
      </c>
      <c r="T159" s="146">
        <f t="shared" si="2"/>
        <v>0</v>
      </c>
      <c r="AR159" s="147" t="s">
        <v>426</v>
      </c>
      <c r="AT159" s="147" t="s">
        <v>197</v>
      </c>
      <c r="AU159" s="147" t="s">
        <v>82</v>
      </c>
      <c r="AY159" s="13" t="s">
        <v>195</v>
      </c>
      <c r="BE159" s="148">
        <f t="shared" si="3"/>
        <v>0</v>
      </c>
      <c r="BF159" s="148">
        <f t="shared" si="4"/>
        <v>0</v>
      </c>
      <c r="BG159" s="148">
        <f t="shared" si="5"/>
        <v>0</v>
      </c>
      <c r="BH159" s="148">
        <f t="shared" si="6"/>
        <v>0</v>
      </c>
      <c r="BI159" s="148">
        <f t="shared" si="7"/>
        <v>0</v>
      </c>
      <c r="BJ159" s="13" t="s">
        <v>82</v>
      </c>
      <c r="BK159" s="148">
        <f t="shared" si="8"/>
        <v>0</v>
      </c>
      <c r="BL159" s="13" t="s">
        <v>426</v>
      </c>
      <c r="BM159" s="147" t="s">
        <v>418</v>
      </c>
    </row>
    <row r="160" spans="2:65" s="1" customFormat="1" ht="16.5" customHeight="1">
      <c r="B160" s="135"/>
      <c r="C160" s="149" t="s">
        <v>279</v>
      </c>
      <c r="D160" s="149" t="s">
        <v>270</v>
      </c>
      <c r="E160" s="150" t="s">
        <v>279</v>
      </c>
      <c r="F160" s="151" t="s">
        <v>1246</v>
      </c>
      <c r="G160" s="152" t="s">
        <v>299</v>
      </c>
      <c r="H160" s="153">
        <v>95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 t="shared" si="0"/>
        <v>0</v>
      </c>
      <c r="Q160" s="145">
        <v>3.7894736842105303E-4</v>
      </c>
      <c r="R160" s="145">
        <f t="shared" si="1"/>
        <v>3.6000000000000039E-2</v>
      </c>
      <c r="S160" s="145">
        <v>0</v>
      </c>
      <c r="T160" s="146">
        <f t="shared" si="2"/>
        <v>0</v>
      </c>
      <c r="AR160" s="147" t="s">
        <v>1004</v>
      </c>
      <c r="AT160" s="147" t="s">
        <v>270</v>
      </c>
      <c r="AU160" s="147" t="s">
        <v>82</v>
      </c>
      <c r="AY160" s="13" t="s">
        <v>195</v>
      </c>
      <c r="BE160" s="148">
        <f t="shared" si="3"/>
        <v>0</v>
      </c>
      <c r="BF160" s="148">
        <f t="shared" si="4"/>
        <v>0</v>
      </c>
      <c r="BG160" s="148">
        <f t="shared" si="5"/>
        <v>0</v>
      </c>
      <c r="BH160" s="148">
        <f t="shared" si="6"/>
        <v>0</v>
      </c>
      <c r="BI160" s="148">
        <f t="shared" si="7"/>
        <v>0</v>
      </c>
      <c r="BJ160" s="13" t="s">
        <v>82</v>
      </c>
      <c r="BK160" s="148">
        <f t="shared" si="8"/>
        <v>0</v>
      </c>
      <c r="BL160" s="13" t="s">
        <v>426</v>
      </c>
      <c r="BM160" s="147" t="s">
        <v>426</v>
      </c>
    </row>
    <row r="161" spans="2:65" s="1" customFormat="1" ht="24.2" customHeight="1">
      <c r="B161" s="135"/>
      <c r="C161" s="136" t="s">
        <v>311</v>
      </c>
      <c r="D161" s="136" t="s">
        <v>197</v>
      </c>
      <c r="E161" s="137" t="s">
        <v>311</v>
      </c>
      <c r="F161" s="138" t="s">
        <v>1245</v>
      </c>
      <c r="G161" s="139" t="s">
        <v>299</v>
      </c>
      <c r="H161" s="140">
        <v>429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ref="P161:P192" si="9">O161*H161</f>
        <v>0</v>
      </c>
      <c r="Q161" s="145">
        <v>0</v>
      </c>
      <c r="R161" s="145">
        <f t="shared" ref="R161:R192" si="10">Q161*H161</f>
        <v>0</v>
      </c>
      <c r="S161" s="145">
        <v>0</v>
      </c>
      <c r="T161" s="146">
        <f t="shared" ref="T161:T192" si="11">S161*H161</f>
        <v>0</v>
      </c>
      <c r="AR161" s="147" t="s">
        <v>426</v>
      </c>
      <c r="AT161" s="147" t="s">
        <v>197</v>
      </c>
      <c r="AU161" s="147" t="s">
        <v>82</v>
      </c>
      <c r="AY161" s="13" t="s">
        <v>195</v>
      </c>
      <c r="BE161" s="148">
        <f t="shared" ref="BE161:BE196" si="12">IF(N161="základná",J161,0)</f>
        <v>0</v>
      </c>
      <c r="BF161" s="148">
        <f t="shared" ref="BF161:BF196" si="13">IF(N161="znížená",J161,0)</f>
        <v>0</v>
      </c>
      <c r="BG161" s="148">
        <f t="shared" ref="BG161:BG196" si="14">IF(N161="zákl. prenesená",J161,0)</f>
        <v>0</v>
      </c>
      <c r="BH161" s="148">
        <f t="shared" ref="BH161:BH196" si="15">IF(N161="zníž. prenesená",J161,0)</f>
        <v>0</v>
      </c>
      <c r="BI161" s="148">
        <f t="shared" ref="BI161:BI196" si="16">IF(N161="nulová",J161,0)</f>
        <v>0</v>
      </c>
      <c r="BJ161" s="13" t="s">
        <v>82</v>
      </c>
      <c r="BK161" s="148">
        <f t="shared" ref="BK161:BK196" si="17">ROUND(I161*H161,2)</f>
        <v>0</v>
      </c>
      <c r="BL161" s="13" t="s">
        <v>426</v>
      </c>
      <c r="BM161" s="147" t="s">
        <v>434</v>
      </c>
    </row>
    <row r="162" spans="2:65" s="1" customFormat="1" ht="16.5" customHeight="1">
      <c r="B162" s="135"/>
      <c r="C162" s="149" t="s">
        <v>285</v>
      </c>
      <c r="D162" s="149" t="s">
        <v>270</v>
      </c>
      <c r="E162" s="150" t="s">
        <v>285</v>
      </c>
      <c r="F162" s="151" t="s">
        <v>1246</v>
      </c>
      <c r="G162" s="152" t="s">
        <v>299</v>
      </c>
      <c r="H162" s="153">
        <v>429</v>
      </c>
      <c r="I162" s="154"/>
      <c r="J162" s="154"/>
      <c r="K162" s="155"/>
      <c r="L162" s="156"/>
      <c r="M162" s="157" t="s">
        <v>1</v>
      </c>
      <c r="N162" s="158" t="s">
        <v>35</v>
      </c>
      <c r="O162" s="145">
        <v>0</v>
      </c>
      <c r="P162" s="145">
        <f t="shared" si="9"/>
        <v>0</v>
      </c>
      <c r="Q162" s="145">
        <v>3.7995337995338E-4</v>
      </c>
      <c r="R162" s="145">
        <f t="shared" si="10"/>
        <v>0.16300000000000001</v>
      </c>
      <c r="S162" s="145">
        <v>0</v>
      </c>
      <c r="T162" s="146">
        <f t="shared" si="11"/>
        <v>0</v>
      </c>
      <c r="AR162" s="147" t="s">
        <v>1004</v>
      </c>
      <c r="AT162" s="147" t="s">
        <v>270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426</v>
      </c>
      <c r="BM162" s="147" t="s">
        <v>442</v>
      </c>
    </row>
    <row r="163" spans="2:65" s="1" customFormat="1" ht="24.2" customHeight="1">
      <c r="B163" s="135"/>
      <c r="C163" s="136" t="s">
        <v>319</v>
      </c>
      <c r="D163" s="136" t="s">
        <v>197</v>
      </c>
      <c r="E163" s="137" t="s">
        <v>319</v>
      </c>
      <c r="F163" s="138" t="s">
        <v>1247</v>
      </c>
      <c r="G163" s="139" t="s">
        <v>299</v>
      </c>
      <c r="H163" s="140">
        <v>174</v>
      </c>
      <c r="I163" s="141"/>
      <c r="J163" s="141"/>
      <c r="K163" s="142"/>
      <c r="L163" s="25"/>
      <c r="M163" s="143" t="s">
        <v>1</v>
      </c>
      <c r="N163" s="144" t="s">
        <v>35</v>
      </c>
      <c r="O163" s="145">
        <v>0</v>
      </c>
      <c r="P163" s="145">
        <f t="shared" si="9"/>
        <v>0</v>
      </c>
      <c r="Q163" s="145">
        <v>0</v>
      </c>
      <c r="R163" s="145">
        <f t="shared" si="10"/>
        <v>0</v>
      </c>
      <c r="S163" s="145">
        <v>0</v>
      </c>
      <c r="T163" s="146">
        <f t="shared" si="11"/>
        <v>0</v>
      </c>
      <c r="AR163" s="147" t="s">
        <v>426</v>
      </c>
      <c r="AT163" s="147" t="s">
        <v>197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426</v>
      </c>
      <c r="BM163" s="147" t="s">
        <v>450</v>
      </c>
    </row>
    <row r="164" spans="2:65" s="1" customFormat="1" ht="16.5" customHeight="1">
      <c r="B164" s="135"/>
      <c r="C164" s="149" t="s">
        <v>287</v>
      </c>
      <c r="D164" s="149" t="s">
        <v>270</v>
      </c>
      <c r="E164" s="150" t="s">
        <v>287</v>
      </c>
      <c r="F164" s="151" t="s">
        <v>1248</v>
      </c>
      <c r="G164" s="152" t="s">
        <v>299</v>
      </c>
      <c r="H164" s="153">
        <v>174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 t="shared" si="9"/>
        <v>0</v>
      </c>
      <c r="Q164" s="145">
        <v>3.3908045977011501E-4</v>
      </c>
      <c r="R164" s="145">
        <f t="shared" si="10"/>
        <v>5.9000000000000011E-2</v>
      </c>
      <c r="S164" s="145">
        <v>0</v>
      </c>
      <c r="T164" s="146">
        <f t="shared" si="11"/>
        <v>0</v>
      </c>
      <c r="AR164" s="147" t="s">
        <v>1004</v>
      </c>
      <c r="AT164" s="147" t="s">
        <v>270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426</v>
      </c>
      <c r="BM164" s="147" t="s">
        <v>458</v>
      </c>
    </row>
    <row r="165" spans="2:65" s="1" customFormat="1" ht="24.2" customHeight="1">
      <c r="B165" s="135"/>
      <c r="C165" s="136" t="s">
        <v>326</v>
      </c>
      <c r="D165" s="136" t="s">
        <v>197</v>
      </c>
      <c r="E165" s="137" t="s">
        <v>326</v>
      </c>
      <c r="F165" s="138" t="s">
        <v>1247</v>
      </c>
      <c r="G165" s="139" t="s">
        <v>299</v>
      </c>
      <c r="H165" s="140">
        <v>102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426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426</v>
      </c>
      <c r="BM165" s="147" t="s">
        <v>466</v>
      </c>
    </row>
    <row r="166" spans="2:65" s="1" customFormat="1" ht="16.5" customHeight="1">
      <c r="B166" s="135"/>
      <c r="C166" s="149" t="s">
        <v>292</v>
      </c>
      <c r="D166" s="149" t="s">
        <v>270</v>
      </c>
      <c r="E166" s="150" t="s">
        <v>292</v>
      </c>
      <c r="F166" s="151" t="s">
        <v>1248</v>
      </c>
      <c r="G166" s="152" t="s">
        <v>299</v>
      </c>
      <c r="H166" s="153">
        <v>102</v>
      </c>
      <c r="I166" s="154"/>
      <c r="J166" s="154"/>
      <c r="K166" s="155"/>
      <c r="L166" s="156"/>
      <c r="M166" s="157" t="s">
        <v>1</v>
      </c>
      <c r="N166" s="158" t="s">
        <v>35</v>
      </c>
      <c r="O166" s="145">
        <v>0</v>
      </c>
      <c r="P166" s="145">
        <f t="shared" si="9"/>
        <v>0</v>
      </c>
      <c r="Q166" s="145">
        <v>3.4313725490196101E-4</v>
      </c>
      <c r="R166" s="145">
        <f t="shared" si="10"/>
        <v>3.5000000000000024E-2</v>
      </c>
      <c r="S166" s="145">
        <v>0</v>
      </c>
      <c r="T166" s="146">
        <f t="shared" si="11"/>
        <v>0</v>
      </c>
      <c r="AR166" s="147" t="s">
        <v>1004</v>
      </c>
      <c r="AT166" s="147" t="s">
        <v>270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426</v>
      </c>
      <c r="BM166" s="147" t="s">
        <v>474</v>
      </c>
    </row>
    <row r="167" spans="2:65" s="1" customFormat="1" ht="24.2" customHeight="1">
      <c r="B167" s="135"/>
      <c r="C167" s="136" t="s">
        <v>333</v>
      </c>
      <c r="D167" s="136" t="s">
        <v>197</v>
      </c>
      <c r="E167" s="137" t="s">
        <v>333</v>
      </c>
      <c r="F167" s="138" t="s">
        <v>1249</v>
      </c>
      <c r="G167" s="139" t="s">
        <v>299</v>
      </c>
      <c r="H167" s="140">
        <v>383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 t="shared" si="9"/>
        <v>0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426</v>
      </c>
      <c r="AT167" s="147" t="s">
        <v>197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426</v>
      </c>
      <c r="BM167" s="147" t="s">
        <v>482</v>
      </c>
    </row>
    <row r="168" spans="2:65" s="1" customFormat="1" ht="16.5" customHeight="1">
      <c r="B168" s="135"/>
      <c r="C168" s="149" t="s">
        <v>295</v>
      </c>
      <c r="D168" s="149" t="s">
        <v>270</v>
      </c>
      <c r="E168" s="150" t="s">
        <v>295</v>
      </c>
      <c r="F168" s="151" t="s">
        <v>1250</v>
      </c>
      <c r="G168" s="152" t="s">
        <v>299</v>
      </c>
      <c r="H168" s="153">
        <v>383</v>
      </c>
      <c r="I168" s="154"/>
      <c r="J168" s="154"/>
      <c r="K168" s="155"/>
      <c r="L168" s="156"/>
      <c r="M168" s="157" t="s">
        <v>1</v>
      </c>
      <c r="N168" s="158" t="s">
        <v>35</v>
      </c>
      <c r="O168" s="145">
        <v>0</v>
      </c>
      <c r="P168" s="145">
        <f t="shared" si="9"/>
        <v>0</v>
      </c>
      <c r="Q168" s="145">
        <v>3.0026109660574398E-4</v>
      </c>
      <c r="R168" s="145">
        <f t="shared" si="10"/>
        <v>0.11499999999999995</v>
      </c>
      <c r="S168" s="145">
        <v>0</v>
      </c>
      <c r="T168" s="146">
        <f t="shared" si="11"/>
        <v>0</v>
      </c>
      <c r="AR168" s="147" t="s">
        <v>1004</v>
      </c>
      <c r="AT168" s="147" t="s">
        <v>270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426</v>
      </c>
      <c r="BM168" s="147" t="s">
        <v>490</v>
      </c>
    </row>
    <row r="169" spans="2:65" s="1" customFormat="1" ht="24.2" customHeight="1">
      <c r="B169" s="135"/>
      <c r="C169" s="136" t="s">
        <v>341</v>
      </c>
      <c r="D169" s="136" t="s">
        <v>197</v>
      </c>
      <c r="E169" s="137" t="s">
        <v>341</v>
      </c>
      <c r="F169" s="138" t="s">
        <v>1251</v>
      </c>
      <c r="G169" s="139" t="s">
        <v>299</v>
      </c>
      <c r="H169" s="140">
        <v>1112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9"/>
        <v>0</v>
      </c>
      <c r="Q169" s="145">
        <v>0</v>
      </c>
      <c r="R169" s="145">
        <f t="shared" si="10"/>
        <v>0</v>
      </c>
      <c r="S169" s="145">
        <v>0</v>
      </c>
      <c r="T169" s="146">
        <f t="shared" si="11"/>
        <v>0</v>
      </c>
      <c r="AR169" s="147" t="s">
        <v>426</v>
      </c>
      <c r="AT169" s="147" t="s">
        <v>197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426</v>
      </c>
      <c r="BM169" s="147" t="s">
        <v>358</v>
      </c>
    </row>
    <row r="170" spans="2:65" s="1" customFormat="1" ht="16.5" customHeight="1">
      <c r="B170" s="135"/>
      <c r="C170" s="149" t="s">
        <v>300</v>
      </c>
      <c r="D170" s="149" t="s">
        <v>270</v>
      </c>
      <c r="E170" s="150" t="s">
        <v>300</v>
      </c>
      <c r="F170" s="151" t="s">
        <v>1252</v>
      </c>
      <c r="G170" s="152" t="s">
        <v>299</v>
      </c>
      <c r="H170" s="153">
        <v>1112</v>
      </c>
      <c r="I170" s="154"/>
      <c r="J170" s="154"/>
      <c r="K170" s="155"/>
      <c r="L170" s="156"/>
      <c r="M170" s="157" t="s">
        <v>1</v>
      </c>
      <c r="N170" s="158" t="s">
        <v>35</v>
      </c>
      <c r="O170" s="145">
        <v>0</v>
      </c>
      <c r="P170" s="145">
        <f t="shared" si="9"/>
        <v>0</v>
      </c>
      <c r="Q170" s="145">
        <v>4.0017985611510802E-4</v>
      </c>
      <c r="R170" s="145">
        <f t="shared" si="10"/>
        <v>0.44500000000000012</v>
      </c>
      <c r="S170" s="145">
        <v>0</v>
      </c>
      <c r="T170" s="146">
        <f t="shared" si="11"/>
        <v>0</v>
      </c>
      <c r="AR170" s="147" t="s">
        <v>1004</v>
      </c>
      <c r="AT170" s="147" t="s">
        <v>270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426</v>
      </c>
      <c r="BM170" s="147" t="s">
        <v>361</v>
      </c>
    </row>
    <row r="171" spans="2:65" s="1" customFormat="1" ht="24.2" customHeight="1">
      <c r="B171" s="135"/>
      <c r="C171" s="136" t="s">
        <v>348</v>
      </c>
      <c r="D171" s="136" t="s">
        <v>197</v>
      </c>
      <c r="E171" s="137" t="s">
        <v>348</v>
      </c>
      <c r="F171" s="138" t="s">
        <v>1251</v>
      </c>
      <c r="G171" s="139" t="s">
        <v>299</v>
      </c>
      <c r="H171" s="140">
        <v>10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</v>
      </c>
      <c r="P171" s="145">
        <f t="shared" si="9"/>
        <v>0</v>
      </c>
      <c r="Q171" s="145">
        <v>0</v>
      </c>
      <c r="R171" s="145">
        <f t="shared" si="10"/>
        <v>0</v>
      </c>
      <c r="S171" s="145">
        <v>0</v>
      </c>
      <c r="T171" s="146">
        <f t="shared" si="11"/>
        <v>0</v>
      </c>
      <c r="AR171" s="147" t="s">
        <v>426</v>
      </c>
      <c r="AT171" s="147" t="s">
        <v>197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426</v>
      </c>
      <c r="BM171" s="147" t="s">
        <v>513</v>
      </c>
    </row>
    <row r="172" spans="2:65" s="1" customFormat="1" ht="16.5" customHeight="1">
      <c r="B172" s="135"/>
      <c r="C172" s="149" t="s">
        <v>303</v>
      </c>
      <c r="D172" s="149" t="s">
        <v>270</v>
      </c>
      <c r="E172" s="150" t="s">
        <v>303</v>
      </c>
      <c r="F172" s="151" t="s">
        <v>1252</v>
      </c>
      <c r="G172" s="152" t="s">
        <v>299</v>
      </c>
      <c r="H172" s="153">
        <v>10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9"/>
        <v>0</v>
      </c>
      <c r="Q172" s="145">
        <v>4.0000000000000002E-4</v>
      </c>
      <c r="R172" s="145">
        <f t="shared" si="10"/>
        <v>4.0000000000000001E-3</v>
      </c>
      <c r="S172" s="145">
        <v>0</v>
      </c>
      <c r="T172" s="146">
        <f t="shared" si="11"/>
        <v>0</v>
      </c>
      <c r="AR172" s="147" t="s">
        <v>1004</v>
      </c>
      <c r="AT172" s="147" t="s">
        <v>270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426</v>
      </c>
      <c r="BM172" s="147" t="s">
        <v>373</v>
      </c>
    </row>
    <row r="173" spans="2:65" s="1" customFormat="1" ht="24.2" customHeight="1">
      <c r="B173" s="135"/>
      <c r="C173" s="136" t="s">
        <v>355</v>
      </c>
      <c r="D173" s="136" t="s">
        <v>197</v>
      </c>
      <c r="E173" s="137" t="s">
        <v>355</v>
      </c>
      <c r="F173" s="138" t="s">
        <v>1253</v>
      </c>
      <c r="G173" s="139" t="s">
        <v>299</v>
      </c>
      <c r="H173" s="140">
        <v>300</v>
      </c>
      <c r="I173" s="141"/>
      <c r="J173" s="141"/>
      <c r="K173" s="142"/>
      <c r="L173" s="25"/>
      <c r="M173" s="143" t="s">
        <v>1</v>
      </c>
      <c r="N173" s="144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426</v>
      </c>
      <c r="AT173" s="147" t="s">
        <v>197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426</v>
      </c>
      <c r="BM173" s="147" t="s">
        <v>376</v>
      </c>
    </row>
    <row r="174" spans="2:65" s="1" customFormat="1" ht="16.5" customHeight="1">
      <c r="B174" s="135"/>
      <c r="C174" s="149" t="s">
        <v>307</v>
      </c>
      <c r="D174" s="149" t="s">
        <v>270</v>
      </c>
      <c r="E174" s="150" t="s">
        <v>307</v>
      </c>
      <c r="F174" s="151" t="s">
        <v>1254</v>
      </c>
      <c r="G174" s="152" t="s">
        <v>299</v>
      </c>
      <c r="H174" s="153">
        <v>300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1.2E-4</v>
      </c>
      <c r="R174" s="145">
        <f t="shared" si="10"/>
        <v>3.6000000000000004E-2</v>
      </c>
      <c r="S174" s="145">
        <v>0</v>
      </c>
      <c r="T174" s="146">
        <f t="shared" si="11"/>
        <v>0</v>
      </c>
      <c r="AR174" s="147" t="s">
        <v>1004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426</v>
      </c>
      <c r="BM174" s="147" t="s">
        <v>388</v>
      </c>
    </row>
    <row r="175" spans="2:65" s="1" customFormat="1" ht="24.2" customHeight="1">
      <c r="B175" s="135"/>
      <c r="C175" s="136" t="s">
        <v>362</v>
      </c>
      <c r="D175" s="136" t="s">
        <v>197</v>
      </c>
      <c r="E175" s="137" t="s">
        <v>362</v>
      </c>
      <c r="F175" s="138" t="s">
        <v>1255</v>
      </c>
      <c r="G175" s="139" t="s">
        <v>299</v>
      </c>
      <c r="H175" s="140">
        <v>50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0</v>
      </c>
      <c r="P175" s="145">
        <f t="shared" si="9"/>
        <v>0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426</v>
      </c>
      <c r="AT175" s="147" t="s">
        <v>197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426</v>
      </c>
      <c r="BM175" s="147" t="s">
        <v>395</v>
      </c>
    </row>
    <row r="176" spans="2:65" s="1" customFormat="1" ht="21.75" customHeight="1">
      <c r="B176" s="135"/>
      <c r="C176" s="149" t="s">
        <v>310</v>
      </c>
      <c r="D176" s="149" t="s">
        <v>270</v>
      </c>
      <c r="E176" s="150" t="s">
        <v>310</v>
      </c>
      <c r="F176" s="151" t="s">
        <v>1256</v>
      </c>
      <c r="G176" s="152" t="s">
        <v>299</v>
      </c>
      <c r="H176" s="153">
        <v>50</v>
      </c>
      <c r="I176" s="154"/>
      <c r="J176" s="154"/>
      <c r="K176" s="155"/>
      <c r="L176" s="156"/>
      <c r="M176" s="157" t="s">
        <v>1</v>
      </c>
      <c r="N176" s="158" t="s">
        <v>35</v>
      </c>
      <c r="O176" s="145">
        <v>0</v>
      </c>
      <c r="P176" s="145">
        <f t="shared" si="9"/>
        <v>0</v>
      </c>
      <c r="Q176" s="145">
        <v>2.4000000000000001E-4</v>
      </c>
      <c r="R176" s="145">
        <f t="shared" si="10"/>
        <v>1.2E-2</v>
      </c>
      <c r="S176" s="145">
        <v>0</v>
      </c>
      <c r="T176" s="146">
        <f t="shared" si="11"/>
        <v>0</v>
      </c>
      <c r="AR176" s="147" t="s">
        <v>1004</v>
      </c>
      <c r="AT176" s="147" t="s">
        <v>270</v>
      </c>
      <c r="AU176" s="147" t="s">
        <v>82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426</v>
      </c>
      <c r="BM176" s="147" t="s">
        <v>399</v>
      </c>
    </row>
    <row r="177" spans="2:65" s="1" customFormat="1" ht="24.2" customHeight="1">
      <c r="B177" s="135"/>
      <c r="C177" s="136" t="s">
        <v>370</v>
      </c>
      <c r="D177" s="136" t="s">
        <v>197</v>
      </c>
      <c r="E177" s="137" t="s">
        <v>370</v>
      </c>
      <c r="F177" s="138" t="s">
        <v>1257</v>
      </c>
      <c r="G177" s="139" t="s">
        <v>299</v>
      </c>
      <c r="H177" s="140">
        <v>150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</v>
      </c>
      <c r="P177" s="145">
        <f t="shared" si="9"/>
        <v>0</v>
      </c>
      <c r="Q177" s="145">
        <v>0</v>
      </c>
      <c r="R177" s="145">
        <f t="shared" si="10"/>
        <v>0</v>
      </c>
      <c r="S177" s="145">
        <v>0</v>
      </c>
      <c r="T177" s="146">
        <f t="shared" si="11"/>
        <v>0</v>
      </c>
      <c r="AR177" s="147" t="s">
        <v>426</v>
      </c>
      <c r="AT177" s="147" t="s">
        <v>197</v>
      </c>
      <c r="AU177" s="147" t="s">
        <v>82</v>
      </c>
      <c r="AY177" s="13" t="s">
        <v>195</v>
      </c>
      <c r="BE177" s="148">
        <f t="shared" si="12"/>
        <v>0</v>
      </c>
      <c r="BF177" s="148">
        <f t="shared" si="13"/>
        <v>0</v>
      </c>
      <c r="BG177" s="148">
        <f t="shared" si="14"/>
        <v>0</v>
      </c>
      <c r="BH177" s="148">
        <f t="shared" si="15"/>
        <v>0</v>
      </c>
      <c r="BI177" s="148">
        <f t="shared" si="16"/>
        <v>0</v>
      </c>
      <c r="BJ177" s="13" t="s">
        <v>82</v>
      </c>
      <c r="BK177" s="148">
        <f t="shared" si="17"/>
        <v>0</v>
      </c>
      <c r="BL177" s="13" t="s">
        <v>426</v>
      </c>
      <c r="BM177" s="147" t="s">
        <v>403</v>
      </c>
    </row>
    <row r="178" spans="2:65" s="1" customFormat="1" ht="21.75" customHeight="1">
      <c r="B178" s="135"/>
      <c r="C178" s="149" t="s">
        <v>314</v>
      </c>
      <c r="D178" s="149" t="s">
        <v>270</v>
      </c>
      <c r="E178" s="150" t="s">
        <v>314</v>
      </c>
      <c r="F178" s="151" t="s">
        <v>1258</v>
      </c>
      <c r="G178" s="152" t="s">
        <v>299</v>
      </c>
      <c r="H178" s="153">
        <v>150</v>
      </c>
      <c r="I178" s="154"/>
      <c r="J178" s="154"/>
      <c r="K178" s="155"/>
      <c r="L178" s="156"/>
      <c r="M178" s="157" t="s">
        <v>1</v>
      </c>
      <c r="N178" s="158" t="s">
        <v>35</v>
      </c>
      <c r="O178" s="145">
        <v>0</v>
      </c>
      <c r="P178" s="145">
        <f t="shared" si="9"/>
        <v>0</v>
      </c>
      <c r="Q178" s="145">
        <v>3.4000000000000002E-4</v>
      </c>
      <c r="R178" s="145">
        <f t="shared" si="10"/>
        <v>5.1000000000000004E-2</v>
      </c>
      <c r="S178" s="145">
        <v>0</v>
      </c>
      <c r="T178" s="146">
        <f t="shared" si="11"/>
        <v>0</v>
      </c>
      <c r="AR178" s="147" t="s">
        <v>1004</v>
      </c>
      <c r="AT178" s="147" t="s">
        <v>270</v>
      </c>
      <c r="AU178" s="147" t="s">
        <v>82</v>
      </c>
      <c r="AY178" s="13" t="s">
        <v>195</v>
      </c>
      <c r="BE178" s="148">
        <f t="shared" si="12"/>
        <v>0</v>
      </c>
      <c r="BF178" s="148">
        <f t="shared" si="13"/>
        <v>0</v>
      </c>
      <c r="BG178" s="148">
        <f t="shared" si="14"/>
        <v>0</v>
      </c>
      <c r="BH178" s="148">
        <f t="shared" si="15"/>
        <v>0</v>
      </c>
      <c r="BI178" s="148">
        <f t="shared" si="16"/>
        <v>0</v>
      </c>
      <c r="BJ178" s="13" t="s">
        <v>82</v>
      </c>
      <c r="BK178" s="148">
        <f t="shared" si="17"/>
        <v>0</v>
      </c>
      <c r="BL178" s="13" t="s">
        <v>426</v>
      </c>
      <c r="BM178" s="147" t="s">
        <v>406</v>
      </c>
    </row>
    <row r="179" spans="2:65" s="1" customFormat="1" ht="24.2" customHeight="1">
      <c r="B179" s="135"/>
      <c r="C179" s="136" t="s">
        <v>377</v>
      </c>
      <c r="D179" s="136" t="s">
        <v>197</v>
      </c>
      <c r="E179" s="137" t="s">
        <v>377</v>
      </c>
      <c r="F179" s="138" t="s">
        <v>1259</v>
      </c>
      <c r="G179" s="139" t="s">
        <v>299</v>
      </c>
      <c r="H179" s="140">
        <v>44</v>
      </c>
      <c r="I179" s="141"/>
      <c r="J179" s="141"/>
      <c r="K179" s="142"/>
      <c r="L179" s="25"/>
      <c r="M179" s="143" t="s">
        <v>1</v>
      </c>
      <c r="N179" s="144" t="s">
        <v>35</v>
      </c>
      <c r="O179" s="145">
        <v>0</v>
      </c>
      <c r="P179" s="145">
        <f t="shared" si="9"/>
        <v>0</v>
      </c>
      <c r="Q179" s="145">
        <v>0</v>
      </c>
      <c r="R179" s="145">
        <f t="shared" si="10"/>
        <v>0</v>
      </c>
      <c r="S179" s="145">
        <v>0</v>
      </c>
      <c r="T179" s="146">
        <f t="shared" si="11"/>
        <v>0</v>
      </c>
      <c r="AR179" s="147" t="s">
        <v>426</v>
      </c>
      <c r="AT179" s="147" t="s">
        <v>197</v>
      </c>
      <c r="AU179" s="147" t="s">
        <v>82</v>
      </c>
      <c r="AY179" s="13" t="s">
        <v>195</v>
      </c>
      <c r="BE179" s="148">
        <f t="shared" si="12"/>
        <v>0</v>
      </c>
      <c r="BF179" s="148">
        <f t="shared" si="13"/>
        <v>0</v>
      </c>
      <c r="BG179" s="148">
        <f t="shared" si="14"/>
        <v>0</v>
      </c>
      <c r="BH179" s="148">
        <f t="shared" si="15"/>
        <v>0</v>
      </c>
      <c r="BI179" s="148">
        <f t="shared" si="16"/>
        <v>0</v>
      </c>
      <c r="BJ179" s="13" t="s">
        <v>82</v>
      </c>
      <c r="BK179" s="148">
        <f t="shared" si="17"/>
        <v>0</v>
      </c>
      <c r="BL179" s="13" t="s">
        <v>426</v>
      </c>
      <c r="BM179" s="147" t="s">
        <v>413</v>
      </c>
    </row>
    <row r="180" spans="2:65" s="1" customFormat="1" ht="24.2" customHeight="1">
      <c r="B180" s="135"/>
      <c r="C180" s="149" t="s">
        <v>317</v>
      </c>
      <c r="D180" s="149" t="s">
        <v>270</v>
      </c>
      <c r="E180" s="150" t="s">
        <v>317</v>
      </c>
      <c r="F180" s="151" t="s">
        <v>1260</v>
      </c>
      <c r="G180" s="152" t="s">
        <v>299</v>
      </c>
      <c r="H180" s="153">
        <v>44</v>
      </c>
      <c r="I180" s="154"/>
      <c r="J180" s="154"/>
      <c r="K180" s="155"/>
      <c r="L180" s="156"/>
      <c r="M180" s="157" t="s">
        <v>1</v>
      </c>
      <c r="N180" s="158" t="s">
        <v>35</v>
      </c>
      <c r="O180" s="145">
        <v>0</v>
      </c>
      <c r="P180" s="145">
        <f t="shared" si="9"/>
        <v>0</v>
      </c>
      <c r="Q180" s="145">
        <v>3.4090909090909098E-3</v>
      </c>
      <c r="R180" s="145">
        <f t="shared" si="10"/>
        <v>0.15000000000000002</v>
      </c>
      <c r="S180" s="145">
        <v>0</v>
      </c>
      <c r="T180" s="146">
        <f t="shared" si="11"/>
        <v>0</v>
      </c>
      <c r="AR180" s="147" t="s">
        <v>1004</v>
      </c>
      <c r="AT180" s="147" t="s">
        <v>270</v>
      </c>
      <c r="AU180" s="147" t="s">
        <v>82</v>
      </c>
      <c r="AY180" s="13" t="s">
        <v>195</v>
      </c>
      <c r="BE180" s="148">
        <f t="shared" si="12"/>
        <v>0</v>
      </c>
      <c r="BF180" s="148">
        <f t="shared" si="13"/>
        <v>0</v>
      </c>
      <c r="BG180" s="148">
        <f t="shared" si="14"/>
        <v>0</v>
      </c>
      <c r="BH180" s="148">
        <f t="shared" si="15"/>
        <v>0</v>
      </c>
      <c r="BI180" s="148">
        <f t="shared" si="16"/>
        <v>0</v>
      </c>
      <c r="BJ180" s="13" t="s">
        <v>82</v>
      </c>
      <c r="BK180" s="148">
        <f t="shared" si="17"/>
        <v>0</v>
      </c>
      <c r="BL180" s="13" t="s">
        <v>426</v>
      </c>
      <c r="BM180" s="147" t="s">
        <v>417</v>
      </c>
    </row>
    <row r="181" spans="2:65" s="1" customFormat="1" ht="24.2" customHeight="1">
      <c r="B181" s="135"/>
      <c r="C181" s="136" t="s">
        <v>385</v>
      </c>
      <c r="D181" s="136" t="s">
        <v>197</v>
      </c>
      <c r="E181" s="137" t="s">
        <v>385</v>
      </c>
      <c r="F181" s="138" t="s">
        <v>1259</v>
      </c>
      <c r="G181" s="139" t="s">
        <v>299</v>
      </c>
      <c r="H181" s="140">
        <v>39</v>
      </c>
      <c r="I181" s="141"/>
      <c r="J181" s="141"/>
      <c r="K181" s="142"/>
      <c r="L181" s="25"/>
      <c r="M181" s="143" t="s">
        <v>1</v>
      </c>
      <c r="N181" s="144" t="s">
        <v>35</v>
      </c>
      <c r="O181" s="145">
        <v>0</v>
      </c>
      <c r="P181" s="145">
        <f t="shared" si="9"/>
        <v>0</v>
      </c>
      <c r="Q181" s="145">
        <v>0</v>
      </c>
      <c r="R181" s="145">
        <f t="shared" si="10"/>
        <v>0</v>
      </c>
      <c r="S181" s="145">
        <v>0</v>
      </c>
      <c r="T181" s="146">
        <f t="shared" si="11"/>
        <v>0</v>
      </c>
      <c r="AR181" s="147" t="s">
        <v>426</v>
      </c>
      <c r="AT181" s="147" t="s">
        <v>197</v>
      </c>
      <c r="AU181" s="147" t="s">
        <v>82</v>
      </c>
      <c r="AY181" s="13" t="s">
        <v>195</v>
      </c>
      <c r="BE181" s="148">
        <f t="shared" si="12"/>
        <v>0</v>
      </c>
      <c r="BF181" s="148">
        <f t="shared" si="13"/>
        <v>0</v>
      </c>
      <c r="BG181" s="148">
        <f t="shared" si="14"/>
        <v>0</v>
      </c>
      <c r="BH181" s="148">
        <f t="shared" si="15"/>
        <v>0</v>
      </c>
      <c r="BI181" s="148">
        <f t="shared" si="16"/>
        <v>0</v>
      </c>
      <c r="BJ181" s="13" t="s">
        <v>82</v>
      </c>
      <c r="BK181" s="148">
        <f t="shared" si="17"/>
        <v>0</v>
      </c>
      <c r="BL181" s="13" t="s">
        <v>426</v>
      </c>
      <c r="BM181" s="147" t="s">
        <v>421</v>
      </c>
    </row>
    <row r="182" spans="2:65" s="1" customFormat="1" ht="24.2" customHeight="1">
      <c r="B182" s="135"/>
      <c r="C182" s="149" t="s">
        <v>322</v>
      </c>
      <c r="D182" s="149" t="s">
        <v>270</v>
      </c>
      <c r="E182" s="150" t="s">
        <v>322</v>
      </c>
      <c r="F182" s="151" t="s">
        <v>1261</v>
      </c>
      <c r="G182" s="152" t="s">
        <v>299</v>
      </c>
      <c r="H182" s="153">
        <v>39</v>
      </c>
      <c r="I182" s="154"/>
      <c r="J182" s="154"/>
      <c r="K182" s="155"/>
      <c r="L182" s="156"/>
      <c r="M182" s="157" t="s">
        <v>1</v>
      </c>
      <c r="N182" s="158" t="s">
        <v>35</v>
      </c>
      <c r="O182" s="145">
        <v>0</v>
      </c>
      <c r="P182" s="145">
        <f t="shared" si="9"/>
        <v>0</v>
      </c>
      <c r="Q182" s="145">
        <v>3.41025641025641E-3</v>
      </c>
      <c r="R182" s="145">
        <f t="shared" si="10"/>
        <v>0.13299999999999998</v>
      </c>
      <c r="S182" s="145">
        <v>0</v>
      </c>
      <c r="T182" s="146">
        <f t="shared" si="11"/>
        <v>0</v>
      </c>
      <c r="AR182" s="147" t="s">
        <v>1004</v>
      </c>
      <c r="AT182" s="147" t="s">
        <v>270</v>
      </c>
      <c r="AU182" s="147" t="s">
        <v>82</v>
      </c>
      <c r="AY182" s="13" t="s">
        <v>195</v>
      </c>
      <c r="BE182" s="148">
        <f t="shared" si="12"/>
        <v>0</v>
      </c>
      <c r="BF182" s="148">
        <f t="shared" si="13"/>
        <v>0</v>
      </c>
      <c r="BG182" s="148">
        <f t="shared" si="14"/>
        <v>0</v>
      </c>
      <c r="BH182" s="148">
        <f t="shared" si="15"/>
        <v>0</v>
      </c>
      <c r="BI182" s="148">
        <f t="shared" si="16"/>
        <v>0</v>
      </c>
      <c r="BJ182" s="13" t="s">
        <v>82</v>
      </c>
      <c r="BK182" s="148">
        <f t="shared" si="17"/>
        <v>0</v>
      </c>
      <c r="BL182" s="13" t="s">
        <v>426</v>
      </c>
      <c r="BM182" s="147" t="s">
        <v>425</v>
      </c>
    </row>
    <row r="183" spans="2:65" s="1" customFormat="1" ht="24.2" customHeight="1">
      <c r="B183" s="135"/>
      <c r="C183" s="136" t="s">
        <v>392</v>
      </c>
      <c r="D183" s="136" t="s">
        <v>197</v>
      </c>
      <c r="E183" s="137" t="s">
        <v>392</v>
      </c>
      <c r="F183" s="138" t="s">
        <v>1262</v>
      </c>
      <c r="G183" s="139" t="s">
        <v>299</v>
      </c>
      <c r="H183" s="140">
        <v>21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0</v>
      </c>
      <c r="P183" s="145">
        <f t="shared" si="9"/>
        <v>0</v>
      </c>
      <c r="Q183" s="145">
        <v>0</v>
      </c>
      <c r="R183" s="145">
        <f t="shared" si="10"/>
        <v>0</v>
      </c>
      <c r="S183" s="145">
        <v>0</v>
      </c>
      <c r="T183" s="146">
        <f t="shared" si="11"/>
        <v>0</v>
      </c>
      <c r="AR183" s="147" t="s">
        <v>426</v>
      </c>
      <c r="AT183" s="147" t="s">
        <v>197</v>
      </c>
      <c r="AU183" s="147" t="s">
        <v>82</v>
      </c>
      <c r="AY183" s="13" t="s">
        <v>195</v>
      </c>
      <c r="BE183" s="148">
        <f t="shared" si="12"/>
        <v>0</v>
      </c>
      <c r="BF183" s="148">
        <f t="shared" si="13"/>
        <v>0</v>
      </c>
      <c r="BG183" s="148">
        <f t="shared" si="14"/>
        <v>0</v>
      </c>
      <c r="BH183" s="148">
        <f t="shared" si="15"/>
        <v>0</v>
      </c>
      <c r="BI183" s="148">
        <f t="shared" si="16"/>
        <v>0</v>
      </c>
      <c r="BJ183" s="13" t="s">
        <v>82</v>
      </c>
      <c r="BK183" s="148">
        <f t="shared" si="17"/>
        <v>0</v>
      </c>
      <c r="BL183" s="13" t="s">
        <v>426</v>
      </c>
      <c r="BM183" s="147" t="s">
        <v>429</v>
      </c>
    </row>
    <row r="184" spans="2:65" s="1" customFormat="1" ht="24.2" customHeight="1">
      <c r="B184" s="135"/>
      <c r="C184" s="149" t="s">
        <v>325</v>
      </c>
      <c r="D184" s="149" t="s">
        <v>270</v>
      </c>
      <c r="E184" s="150" t="s">
        <v>325</v>
      </c>
      <c r="F184" s="151" t="s">
        <v>1263</v>
      </c>
      <c r="G184" s="152" t="s">
        <v>299</v>
      </c>
      <c r="H184" s="153">
        <v>21</v>
      </c>
      <c r="I184" s="154"/>
      <c r="J184" s="154"/>
      <c r="K184" s="155"/>
      <c r="L184" s="156"/>
      <c r="M184" s="157" t="s">
        <v>1</v>
      </c>
      <c r="N184" s="158" t="s">
        <v>35</v>
      </c>
      <c r="O184" s="145">
        <v>0</v>
      </c>
      <c r="P184" s="145">
        <f t="shared" si="9"/>
        <v>0</v>
      </c>
      <c r="Q184" s="145">
        <v>2.9047619047619E-3</v>
      </c>
      <c r="R184" s="145">
        <f t="shared" si="10"/>
        <v>6.0999999999999902E-2</v>
      </c>
      <c r="S184" s="145">
        <v>0</v>
      </c>
      <c r="T184" s="146">
        <f t="shared" si="11"/>
        <v>0</v>
      </c>
      <c r="AR184" s="147" t="s">
        <v>1004</v>
      </c>
      <c r="AT184" s="147" t="s">
        <v>270</v>
      </c>
      <c r="AU184" s="147" t="s">
        <v>82</v>
      </c>
      <c r="AY184" s="13" t="s">
        <v>195</v>
      </c>
      <c r="BE184" s="148">
        <f t="shared" si="12"/>
        <v>0</v>
      </c>
      <c r="BF184" s="148">
        <f t="shared" si="13"/>
        <v>0</v>
      </c>
      <c r="BG184" s="148">
        <f t="shared" si="14"/>
        <v>0</v>
      </c>
      <c r="BH184" s="148">
        <f t="shared" si="15"/>
        <v>0</v>
      </c>
      <c r="BI184" s="148">
        <f t="shared" si="16"/>
        <v>0</v>
      </c>
      <c r="BJ184" s="13" t="s">
        <v>82</v>
      </c>
      <c r="BK184" s="148">
        <f t="shared" si="17"/>
        <v>0</v>
      </c>
      <c r="BL184" s="13" t="s">
        <v>426</v>
      </c>
      <c r="BM184" s="147" t="s">
        <v>614</v>
      </c>
    </row>
    <row r="185" spans="2:65" s="1" customFormat="1" ht="24.2" customHeight="1">
      <c r="B185" s="135"/>
      <c r="C185" s="136" t="s">
        <v>400</v>
      </c>
      <c r="D185" s="136" t="s">
        <v>197</v>
      </c>
      <c r="E185" s="137" t="s">
        <v>400</v>
      </c>
      <c r="F185" s="138" t="s">
        <v>1264</v>
      </c>
      <c r="G185" s="139" t="s">
        <v>299</v>
      </c>
      <c r="H185" s="140">
        <v>60</v>
      </c>
      <c r="I185" s="141"/>
      <c r="J185" s="141"/>
      <c r="K185" s="142"/>
      <c r="L185" s="25"/>
      <c r="M185" s="143" t="s">
        <v>1</v>
      </c>
      <c r="N185" s="144" t="s">
        <v>35</v>
      </c>
      <c r="O185" s="145">
        <v>0</v>
      </c>
      <c r="P185" s="145">
        <f t="shared" si="9"/>
        <v>0</v>
      </c>
      <c r="Q185" s="145">
        <v>0</v>
      </c>
      <c r="R185" s="145">
        <f t="shared" si="10"/>
        <v>0</v>
      </c>
      <c r="S185" s="145">
        <v>0</v>
      </c>
      <c r="T185" s="146">
        <f t="shared" si="11"/>
        <v>0</v>
      </c>
      <c r="AR185" s="147" t="s">
        <v>426</v>
      </c>
      <c r="AT185" s="147" t="s">
        <v>197</v>
      </c>
      <c r="AU185" s="147" t="s">
        <v>82</v>
      </c>
      <c r="AY185" s="13" t="s">
        <v>195</v>
      </c>
      <c r="BE185" s="148">
        <f t="shared" si="12"/>
        <v>0</v>
      </c>
      <c r="BF185" s="148">
        <f t="shared" si="13"/>
        <v>0</v>
      </c>
      <c r="BG185" s="148">
        <f t="shared" si="14"/>
        <v>0</v>
      </c>
      <c r="BH185" s="148">
        <f t="shared" si="15"/>
        <v>0</v>
      </c>
      <c r="BI185" s="148">
        <f t="shared" si="16"/>
        <v>0</v>
      </c>
      <c r="BJ185" s="13" t="s">
        <v>82</v>
      </c>
      <c r="BK185" s="148">
        <f t="shared" si="17"/>
        <v>0</v>
      </c>
      <c r="BL185" s="13" t="s">
        <v>426</v>
      </c>
      <c r="BM185" s="147" t="s">
        <v>433</v>
      </c>
    </row>
    <row r="186" spans="2:65" s="1" customFormat="1" ht="24.2" customHeight="1">
      <c r="B186" s="135"/>
      <c r="C186" s="149" t="s">
        <v>329</v>
      </c>
      <c r="D186" s="149" t="s">
        <v>270</v>
      </c>
      <c r="E186" s="150" t="s">
        <v>329</v>
      </c>
      <c r="F186" s="151" t="s">
        <v>1265</v>
      </c>
      <c r="G186" s="152" t="s">
        <v>299</v>
      </c>
      <c r="H186" s="153">
        <v>60</v>
      </c>
      <c r="I186" s="154"/>
      <c r="J186" s="154"/>
      <c r="K186" s="155"/>
      <c r="L186" s="156"/>
      <c r="M186" s="157" t="s">
        <v>1</v>
      </c>
      <c r="N186" s="158" t="s">
        <v>35</v>
      </c>
      <c r="O186" s="145">
        <v>0</v>
      </c>
      <c r="P186" s="145">
        <f t="shared" si="9"/>
        <v>0</v>
      </c>
      <c r="Q186" s="145">
        <v>5.8333333333333295E-4</v>
      </c>
      <c r="R186" s="145">
        <f t="shared" si="10"/>
        <v>3.4999999999999976E-2</v>
      </c>
      <c r="S186" s="145">
        <v>0</v>
      </c>
      <c r="T186" s="146">
        <f t="shared" si="11"/>
        <v>0</v>
      </c>
      <c r="AR186" s="147" t="s">
        <v>1004</v>
      </c>
      <c r="AT186" s="147" t="s">
        <v>270</v>
      </c>
      <c r="AU186" s="147" t="s">
        <v>82</v>
      </c>
      <c r="AY186" s="13" t="s">
        <v>195</v>
      </c>
      <c r="BE186" s="148">
        <f t="shared" si="12"/>
        <v>0</v>
      </c>
      <c r="BF186" s="148">
        <f t="shared" si="13"/>
        <v>0</v>
      </c>
      <c r="BG186" s="148">
        <f t="shared" si="14"/>
        <v>0</v>
      </c>
      <c r="BH186" s="148">
        <f t="shared" si="15"/>
        <v>0</v>
      </c>
      <c r="BI186" s="148">
        <f t="shared" si="16"/>
        <v>0</v>
      </c>
      <c r="BJ186" s="13" t="s">
        <v>82</v>
      </c>
      <c r="BK186" s="148">
        <f t="shared" si="17"/>
        <v>0</v>
      </c>
      <c r="BL186" s="13" t="s">
        <v>426</v>
      </c>
      <c r="BM186" s="147" t="s">
        <v>437</v>
      </c>
    </row>
    <row r="187" spans="2:65" s="1" customFormat="1" ht="24.2" customHeight="1">
      <c r="B187" s="135"/>
      <c r="C187" s="136" t="s">
        <v>407</v>
      </c>
      <c r="D187" s="136" t="s">
        <v>197</v>
      </c>
      <c r="E187" s="137" t="s">
        <v>407</v>
      </c>
      <c r="F187" s="138" t="s">
        <v>1266</v>
      </c>
      <c r="G187" s="139" t="s">
        <v>299</v>
      </c>
      <c r="H187" s="140">
        <v>366</v>
      </c>
      <c r="I187" s="141"/>
      <c r="J187" s="141"/>
      <c r="K187" s="142"/>
      <c r="L187" s="25"/>
      <c r="M187" s="143" t="s">
        <v>1</v>
      </c>
      <c r="N187" s="144" t="s">
        <v>35</v>
      </c>
      <c r="O187" s="145">
        <v>0</v>
      </c>
      <c r="P187" s="145">
        <f t="shared" si="9"/>
        <v>0</v>
      </c>
      <c r="Q187" s="145">
        <v>0</v>
      </c>
      <c r="R187" s="145">
        <f t="shared" si="10"/>
        <v>0</v>
      </c>
      <c r="S187" s="145">
        <v>0</v>
      </c>
      <c r="T187" s="146">
        <f t="shared" si="11"/>
        <v>0</v>
      </c>
      <c r="AR187" s="147" t="s">
        <v>426</v>
      </c>
      <c r="AT187" s="147" t="s">
        <v>197</v>
      </c>
      <c r="AU187" s="147" t="s">
        <v>82</v>
      </c>
      <c r="AY187" s="13" t="s">
        <v>195</v>
      </c>
      <c r="BE187" s="148">
        <f t="shared" si="12"/>
        <v>0</v>
      </c>
      <c r="BF187" s="148">
        <f t="shared" si="13"/>
        <v>0</v>
      </c>
      <c r="BG187" s="148">
        <f t="shared" si="14"/>
        <v>0</v>
      </c>
      <c r="BH187" s="148">
        <f t="shared" si="15"/>
        <v>0</v>
      </c>
      <c r="BI187" s="148">
        <f t="shared" si="16"/>
        <v>0</v>
      </c>
      <c r="BJ187" s="13" t="s">
        <v>82</v>
      </c>
      <c r="BK187" s="148">
        <f t="shared" si="17"/>
        <v>0</v>
      </c>
      <c r="BL187" s="13" t="s">
        <v>426</v>
      </c>
      <c r="BM187" s="147" t="s">
        <v>441</v>
      </c>
    </row>
    <row r="188" spans="2:65" s="1" customFormat="1" ht="24.2" customHeight="1">
      <c r="B188" s="135"/>
      <c r="C188" s="149" t="s">
        <v>332</v>
      </c>
      <c r="D188" s="149" t="s">
        <v>270</v>
      </c>
      <c r="E188" s="150" t="s">
        <v>332</v>
      </c>
      <c r="F188" s="151" t="s">
        <v>1267</v>
      </c>
      <c r="G188" s="152" t="s">
        <v>299</v>
      </c>
      <c r="H188" s="153">
        <v>366</v>
      </c>
      <c r="I188" s="154"/>
      <c r="J188" s="154"/>
      <c r="K188" s="155"/>
      <c r="L188" s="156"/>
      <c r="M188" s="157" t="s">
        <v>1</v>
      </c>
      <c r="N188" s="158" t="s">
        <v>35</v>
      </c>
      <c r="O188" s="145">
        <v>0</v>
      </c>
      <c r="P188" s="145">
        <f t="shared" si="9"/>
        <v>0</v>
      </c>
      <c r="Q188" s="145">
        <v>2.1038251366120201E-4</v>
      </c>
      <c r="R188" s="145">
        <f t="shared" si="10"/>
        <v>7.699999999999993E-2</v>
      </c>
      <c r="S188" s="145">
        <v>0</v>
      </c>
      <c r="T188" s="146">
        <f t="shared" si="11"/>
        <v>0</v>
      </c>
      <c r="AR188" s="147" t="s">
        <v>1004</v>
      </c>
      <c r="AT188" s="147" t="s">
        <v>270</v>
      </c>
      <c r="AU188" s="147" t="s">
        <v>82</v>
      </c>
      <c r="AY188" s="13" t="s">
        <v>195</v>
      </c>
      <c r="BE188" s="148">
        <f t="shared" si="12"/>
        <v>0</v>
      </c>
      <c r="BF188" s="148">
        <f t="shared" si="13"/>
        <v>0</v>
      </c>
      <c r="BG188" s="148">
        <f t="shared" si="14"/>
        <v>0</v>
      </c>
      <c r="BH188" s="148">
        <f t="shared" si="15"/>
        <v>0</v>
      </c>
      <c r="BI188" s="148">
        <f t="shared" si="16"/>
        <v>0</v>
      </c>
      <c r="BJ188" s="13" t="s">
        <v>82</v>
      </c>
      <c r="BK188" s="148">
        <f t="shared" si="17"/>
        <v>0</v>
      </c>
      <c r="BL188" s="13" t="s">
        <v>426</v>
      </c>
      <c r="BM188" s="147" t="s">
        <v>445</v>
      </c>
    </row>
    <row r="189" spans="2:65" s="1" customFormat="1" ht="24.2" customHeight="1">
      <c r="B189" s="135"/>
      <c r="C189" s="136" t="s">
        <v>414</v>
      </c>
      <c r="D189" s="136" t="s">
        <v>197</v>
      </c>
      <c r="E189" s="137" t="s">
        <v>414</v>
      </c>
      <c r="F189" s="138" t="s">
        <v>1268</v>
      </c>
      <c r="G189" s="139" t="s">
        <v>299</v>
      </c>
      <c r="H189" s="140">
        <v>353</v>
      </c>
      <c r="I189" s="141"/>
      <c r="J189" s="141"/>
      <c r="K189" s="142"/>
      <c r="L189" s="25"/>
      <c r="M189" s="143" t="s">
        <v>1</v>
      </c>
      <c r="N189" s="144" t="s">
        <v>35</v>
      </c>
      <c r="O189" s="145">
        <v>0</v>
      </c>
      <c r="P189" s="145">
        <f t="shared" si="9"/>
        <v>0</v>
      </c>
      <c r="Q189" s="145">
        <v>0</v>
      </c>
      <c r="R189" s="145">
        <f t="shared" si="10"/>
        <v>0</v>
      </c>
      <c r="S189" s="145">
        <v>0</v>
      </c>
      <c r="T189" s="146">
        <f t="shared" si="11"/>
        <v>0</v>
      </c>
      <c r="AR189" s="147" t="s">
        <v>426</v>
      </c>
      <c r="AT189" s="147" t="s">
        <v>197</v>
      </c>
      <c r="AU189" s="147" t="s">
        <v>82</v>
      </c>
      <c r="AY189" s="13" t="s">
        <v>195</v>
      </c>
      <c r="BE189" s="148">
        <f t="shared" si="12"/>
        <v>0</v>
      </c>
      <c r="BF189" s="148">
        <f t="shared" si="13"/>
        <v>0</v>
      </c>
      <c r="BG189" s="148">
        <f t="shared" si="14"/>
        <v>0</v>
      </c>
      <c r="BH189" s="148">
        <f t="shared" si="15"/>
        <v>0</v>
      </c>
      <c r="BI189" s="148">
        <f t="shared" si="16"/>
        <v>0</v>
      </c>
      <c r="BJ189" s="13" t="s">
        <v>82</v>
      </c>
      <c r="BK189" s="148">
        <f t="shared" si="17"/>
        <v>0</v>
      </c>
      <c r="BL189" s="13" t="s">
        <v>426</v>
      </c>
      <c r="BM189" s="147" t="s">
        <v>449</v>
      </c>
    </row>
    <row r="190" spans="2:65" s="1" customFormat="1" ht="24.2" customHeight="1">
      <c r="B190" s="135"/>
      <c r="C190" s="149" t="s">
        <v>418</v>
      </c>
      <c r="D190" s="149" t="s">
        <v>270</v>
      </c>
      <c r="E190" s="150" t="s">
        <v>418</v>
      </c>
      <c r="F190" s="151" t="s">
        <v>1269</v>
      </c>
      <c r="G190" s="152" t="s">
        <v>299</v>
      </c>
      <c r="H190" s="153">
        <v>353</v>
      </c>
      <c r="I190" s="154"/>
      <c r="J190" s="154"/>
      <c r="K190" s="155"/>
      <c r="L190" s="156"/>
      <c r="M190" s="157" t="s">
        <v>1</v>
      </c>
      <c r="N190" s="158" t="s">
        <v>35</v>
      </c>
      <c r="O190" s="145">
        <v>0</v>
      </c>
      <c r="P190" s="145">
        <f t="shared" si="9"/>
        <v>0</v>
      </c>
      <c r="Q190" s="145">
        <v>2.4079320113314499E-4</v>
      </c>
      <c r="R190" s="145">
        <f t="shared" si="10"/>
        <v>8.5000000000000187E-2</v>
      </c>
      <c r="S190" s="145">
        <v>0</v>
      </c>
      <c r="T190" s="146">
        <f t="shared" si="11"/>
        <v>0</v>
      </c>
      <c r="AR190" s="147" t="s">
        <v>1004</v>
      </c>
      <c r="AT190" s="147" t="s">
        <v>270</v>
      </c>
      <c r="AU190" s="147" t="s">
        <v>82</v>
      </c>
      <c r="AY190" s="13" t="s">
        <v>195</v>
      </c>
      <c r="BE190" s="148">
        <f t="shared" si="12"/>
        <v>0</v>
      </c>
      <c r="BF190" s="148">
        <f t="shared" si="13"/>
        <v>0</v>
      </c>
      <c r="BG190" s="148">
        <f t="shared" si="14"/>
        <v>0</v>
      </c>
      <c r="BH190" s="148">
        <f t="shared" si="15"/>
        <v>0</v>
      </c>
      <c r="BI190" s="148">
        <f t="shared" si="16"/>
        <v>0</v>
      </c>
      <c r="BJ190" s="13" t="s">
        <v>82</v>
      </c>
      <c r="BK190" s="148">
        <f t="shared" si="17"/>
        <v>0</v>
      </c>
      <c r="BL190" s="13" t="s">
        <v>426</v>
      </c>
      <c r="BM190" s="147" t="s">
        <v>453</v>
      </c>
    </row>
    <row r="191" spans="2:65" s="1" customFormat="1" ht="24.2" customHeight="1">
      <c r="B191" s="135"/>
      <c r="C191" s="136" t="s">
        <v>422</v>
      </c>
      <c r="D191" s="136" t="s">
        <v>197</v>
      </c>
      <c r="E191" s="137" t="s">
        <v>422</v>
      </c>
      <c r="F191" s="138" t="s">
        <v>1270</v>
      </c>
      <c r="G191" s="139" t="s">
        <v>299</v>
      </c>
      <c r="H191" s="140">
        <v>88</v>
      </c>
      <c r="I191" s="141"/>
      <c r="J191" s="141"/>
      <c r="K191" s="142"/>
      <c r="L191" s="25"/>
      <c r="M191" s="143" t="s">
        <v>1</v>
      </c>
      <c r="N191" s="144" t="s">
        <v>35</v>
      </c>
      <c r="O191" s="145">
        <v>0</v>
      </c>
      <c r="P191" s="145">
        <f t="shared" si="9"/>
        <v>0</v>
      </c>
      <c r="Q191" s="145">
        <v>0</v>
      </c>
      <c r="R191" s="145">
        <f t="shared" si="10"/>
        <v>0</v>
      </c>
      <c r="S191" s="145">
        <v>0</v>
      </c>
      <c r="T191" s="146">
        <f t="shared" si="11"/>
        <v>0</v>
      </c>
      <c r="AR191" s="147" t="s">
        <v>426</v>
      </c>
      <c r="AT191" s="147" t="s">
        <v>197</v>
      </c>
      <c r="AU191" s="147" t="s">
        <v>82</v>
      </c>
      <c r="AY191" s="13" t="s">
        <v>195</v>
      </c>
      <c r="BE191" s="148">
        <f t="shared" si="12"/>
        <v>0</v>
      </c>
      <c r="BF191" s="148">
        <f t="shared" si="13"/>
        <v>0</v>
      </c>
      <c r="BG191" s="148">
        <f t="shared" si="14"/>
        <v>0</v>
      </c>
      <c r="BH191" s="148">
        <f t="shared" si="15"/>
        <v>0</v>
      </c>
      <c r="BI191" s="148">
        <f t="shared" si="16"/>
        <v>0</v>
      </c>
      <c r="BJ191" s="13" t="s">
        <v>82</v>
      </c>
      <c r="BK191" s="148">
        <f t="shared" si="17"/>
        <v>0</v>
      </c>
      <c r="BL191" s="13" t="s">
        <v>426</v>
      </c>
      <c r="BM191" s="147" t="s">
        <v>457</v>
      </c>
    </row>
    <row r="192" spans="2:65" s="1" customFormat="1" ht="24.2" customHeight="1">
      <c r="B192" s="135"/>
      <c r="C192" s="149" t="s">
        <v>426</v>
      </c>
      <c r="D192" s="149" t="s">
        <v>270</v>
      </c>
      <c r="E192" s="150" t="s">
        <v>426</v>
      </c>
      <c r="F192" s="151" t="s">
        <v>1271</v>
      </c>
      <c r="G192" s="152" t="s">
        <v>299</v>
      </c>
      <c r="H192" s="153">
        <v>88</v>
      </c>
      <c r="I192" s="154"/>
      <c r="J192" s="154"/>
      <c r="K192" s="155"/>
      <c r="L192" s="156"/>
      <c r="M192" s="157" t="s">
        <v>1</v>
      </c>
      <c r="N192" s="158" t="s">
        <v>35</v>
      </c>
      <c r="O192" s="145">
        <v>0</v>
      </c>
      <c r="P192" s="145">
        <f t="shared" si="9"/>
        <v>0</v>
      </c>
      <c r="Q192" s="145">
        <v>2.9545454545454498E-4</v>
      </c>
      <c r="R192" s="145">
        <f t="shared" si="10"/>
        <v>2.5999999999999957E-2</v>
      </c>
      <c r="S192" s="145">
        <v>0</v>
      </c>
      <c r="T192" s="146">
        <f t="shared" si="11"/>
        <v>0</v>
      </c>
      <c r="AR192" s="147" t="s">
        <v>1004</v>
      </c>
      <c r="AT192" s="147" t="s">
        <v>270</v>
      </c>
      <c r="AU192" s="147" t="s">
        <v>82</v>
      </c>
      <c r="AY192" s="13" t="s">
        <v>195</v>
      </c>
      <c r="BE192" s="148">
        <f t="shared" si="12"/>
        <v>0</v>
      </c>
      <c r="BF192" s="148">
        <f t="shared" si="13"/>
        <v>0</v>
      </c>
      <c r="BG192" s="148">
        <f t="shared" si="14"/>
        <v>0</v>
      </c>
      <c r="BH192" s="148">
        <f t="shared" si="15"/>
        <v>0</v>
      </c>
      <c r="BI192" s="148">
        <f t="shared" si="16"/>
        <v>0</v>
      </c>
      <c r="BJ192" s="13" t="s">
        <v>82</v>
      </c>
      <c r="BK192" s="148">
        <f t="shared" si="17"/>
        <v>0</v>
      </c>
      <c r="BL192" s="13" t="s">
        <v>426</v>
      </c>
      <c r="BM192" s="147" t="s">
        <v>461</v>
      </c>
    </row>
    <row r="193" spans="2:65" s="1" customFormat="1" ht="24.2" customHeight="1">
      <c r="B193" s="135"/>
      <c r="C193" s="136" t="s">
        <v>430</v>
      </c>
      <c r="D193" s="136" t="s">
        <v>197</v>
      </c>
      <c r="E193" s="137" t="s">
        <v>430</v>
      </c>
      <c r="F193" s="138" t="s">
        <v>1272</v>
      </c>
      <c r="G193" s="139" t="s">
        <v>299</v>
      </c>
      <c r="H193" s="140">
        <v>20</v>
      </c>
      <c r="I193" s="141"/>
      <c r="J193" s="141"/>
      <c r="K193" s="142"/>
      <c r="L193" s="25"/>
      <c r="M193" s="143" t="s">
        <v>1</v>
      </c>
      <c r="N193" s="144" t="s">
        <v>35</v>
      </c>
      <c r="O193" s="145">
        <v>0</v>
      </c>
      <c r="P193" s="145">
        <f t="shared" ref="P193:P196" si="18">O193*H193</f>
        <v>0</v>
      </c>
      <c r="Q193" s="145">
        <v>0</v>
      </c>
      <c r="R193" s="145">
        <f t="shared" ref="R193:R196" si="19">Q193*H193</f>
        <v>0</v>
      </c>
      <c r="S193" s="145">
        <v>0</v>
      </c>
      <c r="T193" s="146">
        <f t="shared" ref="T193:T196" si="20">S193*H193</f>
        <v>0</v>
      </c>
      <c r="AR193" s="147" t="s">
        <v>426</v>
      </c>
      <c r="AT193" s="147" t="s">
        <v>197</v>
      </c>
      <c r="AU193" s="147" t="s">
        <v>82</v>
      </c>
      <c r="AY193" s="13" t="s">
        <v>195</v>
      </c>
      <c r="BE193" s="148">
        <f t="shared" si="12"/>
        <v>0</v>
      </c>
      <c r="BF193" s="148">
        <f t="shared" si="13"/>
        <v>0</v>
      </c>
      <c r="BG193" s="148">
        <f t="shared" si="14"/>
        <v>0</v>
      </c>
      <c r="BH193" s="148">
        <f t="shared" si="15"/>
        <v>0</v>
      </c>
      <c r="BI193" s="148">
        <f t="shared" si="16"/>
        <v>0</v>
      </c>
      <c r="BJ193" s="13" t="s">
        <v>82</v>
      </c>
      <c r="BK193" s="148">
        <f t="shared" si="17"/>
        <v>0</v>
      </c>
      <c r="BL193" s="13" t="s">
        <v>426</v>
      </c>
      <c r="BM193" s="147" t="s">
        <v>465</v>
      </c>
    </row>
    <row r="194" spans="2:65" s="1" customFormat="1" ht="24.2" customHeight="1">
      <c r="B194" s="135"/>
      <c r="C194" s="149" t="s">
        <v>434</v>
      </c>
      <c r="D194" s="149" t="s">
        <v>270</v>
      </c>
      <c r="E194" s="150" t="s">
        <v>434</v>
      </c>
      <c r="F194" s="151" t="s">
        <v>1273</v>
      </c>
      <c r="G194" s="152" t="s">
        <v>299</v>
      </c>
      <c r="H194" s="153">
        <v>20</v>
      </c>
      <c r="I194" s="154"/>
      <c r="J194" s="154"/>
      <c r="K194" s="155"/>
      <c r="L194" s="156"/>
      <c r="M194" s="157" t="s">
        <v>1</v>
      </c>
      <c r="N194" s="158" t="s">
        <v>35</v>
      </c>
      <c r="O194" s="145">
        <v>0</v>
      </c>
      <c r="P194" s="145">
        <f t="shared" si="18"/>
        <v>0</v>
      </c>
      <c r="Q194" s="145">
        <v>4.4999999999999999E-4</v>
      </c>
      <c r="R194" s="145">
        <f t="shared" si="19"/>
        <v>8.9999999999999993E-3</v>
      </c>
      <c r="S194" s="145">
        <v>0</v>
      </c>
      <c r="T194" s="146">
        <f t="shared" si="20"/>
        <v>0</v>
      </c>
      <c r="AR194" s="147" t="s">
        <v>1004</v>
      </c>
      <c r="AT194" s="147" t="s">
        <v>270</v>
      </c>
      <c r="AU194" s="147" t="s">
        <v>82</v>
      </c>
      <c r="AY194" s="13" t="s">
        <v>195</v>
      </c>
      <c r="BE194" s="148">
        <f t="shared" si="12"/>
        <v>0</v>
      </c>
      <c r="BF194" s="148">
        <f t="shared" si="13"/>
        <v>0</v>
      </c>
      <c r="BG194" s="148">
        <f t="shared" si="14"/>
        <v>0</v>
      </c>
      <c r="BH194" s="148">
        <f t="shared" si="15"/>
        <v>0</v>
      </c>
      <c r="BI194" s="148">
        <f t="shared" si="16"/>
        <v>0</v>
      </c>
      <c r="BJ194" s="13" t="s">
        <v>82</v>
      </c>
      <c r="BK194" s="148">
        <f t="shared" si="17"/>
        <v>0</v>
      </c>
      <c r="BL194" s="13" t="s">
        <v>426</v>
      </c>
      <c r="BM194" s="147" t="s">
        <v>469</v>
      </c>
    </row>
    <row r="195" spans="2:65" s="1" customFormat="1" ht="24.2" customHeight="1">
      <c r="B195" s="135"/>
      <c r="C195" s="136" t="s">
        <v>438</v>
      </c>
      <c r="D195" s="136" t="s">
        <v>197</v>
      </c>
      <c r="E195" s="137" t="s">
        <v>438</v>
      </c>
      <c r="F195" s="138" t="s">
        <v>1274</v>
      </c>
      <c r="G195" s="139" t="s">
        <v>299</v>
      </c>
      <c r="H195" s="140">
        <v>433</v>
      </c>
      <c r="I195" s="141"/>
      <c r="J195" s="141"/>
      <c r="K195" s="142"/>
      <c r="L195" s="25"/>
      <c r="M195" s="143" t="s">
        <v>1</v>
      </c>
      <c r="N195" s="144" t="s">
        <v>35</v>
      </c>
      <c r="O195" s="145">
        <v>0</v>
      </c>
      <c r="P195" s="145">
        <f t="shared" si="18"/>
        <v>0</v>
      </c>
      <c r="Q195" s="145">
        <v>0</v>
      </c>
      <c r="R195" s="145">
        <f t="shared" si="19"/>
        <v>0</v>
      </c>
      <c r="S195" s="145">
        <v>0</v>
      </c>
      <c r="T195" s="146">
        <f t="shared" si="20"/>
        <v>0</v>
      </c>
      <c r="AR195" s="147" t="s">
        <v>426</v>
      </c>
      <c r="AT195" s="147" t="s">
        <v>197</v>
      </c>
      <c r="AU195" s="147" t="s">
        <v>82</v>
      </c>
      <c r="AY195" s="13" t="s">
        <v>195</v>
      </c>
      <c r="BE195" s="148">
        <f t="shared" si="12"/>
        <v>0</v>
      </c>
      <c r="BF195" s="148">
        <f t="shared" si="13"/>
        <v>0</v>
      </c>
      <c r="BG195" s="148">
        <f t="shared" si="14"/>
        <v>0</v>
      </c>
      <c r="BH195" s="148">
        <f t="shared" si="15"/>
        <v>0</v>
      </c>
      <c r="BI195" s="148">
        <f t="shared" si="16"/>
        <v>0</v>
      </c>
      <c r="BJ195" s="13" t="s">
        <v>82</v>
      </c>
      <c r="BK195" s="148">
        <f t="shared" si="17"/>
        <v>0</v>
      </c>
      <c r="BL195" s="13" t="s">
        <v>426</v>
      </c>
      <c r="BM195" s="147" t="s">
        <v>473</v>
      </c>
    </row>
    <row r="196" spans="2:65" s="1" customFormat="1" ht="21.75" customHeight="1">
      <c r="B196" s="135"/>
      <c r="C196" s="149" t="s">
        <v>442</v>
      </c>
      <c r="D196" s="149" t="s">
        <v>270</v>
      </c>
      <c r="E196" s="150" t="s">
        <v>442</v>
      </c>
      <c r="F196" s="151" t="s">
        <v>1275</v>
      </c>
      <c r="G196" s="152" t="s">
        <v>299</v>
      </c>
      <c r="H196" s="153">
        <v>433</v>
      </c>
      <c r="I196" s="154"/>
      <c r="J196" s="154"/>
      <c r="K196" s="155"/>
      <c r="L196" s="156"/>
      <c r="M196" s="159" t="s">
        <v>1</v>
      </c>
      <c r="N196" s="160" t="s">
        <v>35</v>
      </c>
      <c r="O196" s="161">
        <v>0</v>
      </c>
      <c r="P196" s="161">
        <f t="shared" si="18"/>
        <v>0</v>
      </c>
      <c r="Q196" s="161">
        <v>3.9260969976905301E-5</v>
      </c>
      <c r="R196" s="161">
        <f t="shared" si="19"/>
        <v>1.6999999999999994E-2</v>
      </c>
      <c r="S196" s="161">
        <v>0</v>
      </c>
      <c r="T196" s="162">
        <f t="shared" si="20"/>
        <v>0</v>
      </c>
      <c r="AR196" s="147" t="s">
        <v>1004</v>
      </c>
      <c r="AT196" s="147" t="s">
        <v>270</v>
      </c>
      <c r="AU196" s="147" t="s">
        <v>82</v>
      </c>
      <c r="AY196" s="13" t="s">
        <v>195</v>
      </c>
      <c r="BE196" s="148">
        <f t="shared" si="12"/>
        <v>0</v>
      </c>
      <c r="BF196" s="148">
        <f t="shared" si="13"/>
        <v>0</v>
      </c>
      <c r="BG196" s="148">
        <f t="shared" si="14"/>
        <v>0</v>
      </c>
      <c r="BH196" s="148">
        <f t="shared" si="15"/>
        <v>0</v>
      </c>
      <c r="BI196" s="148">
        <f t="shared" si="16"/>
        <v>0</v>
      </c>
      <c r="BJ196" s="13" t="s">
        <v>82</v>
      </c>
      <c r="BK196" s="148">
        <f t="shared" si="17"/>
        <v>0</v>
      </c>
      <c r="BL196" s="13" t="s">
        <v>426</v>
      </c>
      <c r="BM196" s="147" t="s">
        <v>477</v>
      </c>
    </row>
    <row r="197" spans="2:65" s="1" customFormat="1" ht="6.95" customHeight="1">
      <c r="B197" s="40"/>
      <c r="C197" s="41"/>
      <c r="D197" s="41"/>
      <c r="E197" s="41"/>
      <c r="F197" s="41"/>
      <c r="G197" s="41"/>
      <c r="H197" s="41"/>
      <c r="I197" s="41"/>
      <c r="J197" s="41"/>
      <c r="K197" s="41"/>
      <c r="L197" s="25"/>
    </row>
  </sheetData>
  <autoFilter ref="C125:K196" xr:uid="{00000000-0009-0000-0000-000005000000}"/>
  <mergeCells count="14">
    <mergeCell ref="E116:H116"/>
    <mergeCell ref="E114:H114"/>
    <mergeCell ref="E118:H118"/>
    <mergeCell ref="L2:V2"/>
    <mergeCell ref="E85:H85"/>
    <mergeCell ref="E89:H89"/>
    <mergeCell ref="E87:H87"/>
    <mergeCell ref="E91:H91"/>
    <mergeCell ref="E112:H112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74"/>
  <sheetViews>
    <sheetView showGridLines="0" topLeftCell="A152" workbookViewId="0">
      <selection activeCell="V154" sqref="V15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100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1276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ROUND(J125,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ROUND((SUM(BE125:BE173)),  2)</f>
        <v>0</v>
      </c>
      <c r="G35" s="93"/>
      <c r="H35" s="93"/>
      <c r="I35" s="94">
        <v>0.23</v>
      </c>
      <c r="J35" s="92">
        <f>ROUND(((SUM(BE125:BE173))*I35),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ROUND((SUM(BF125:BF173)),  2)</f>
        <v>0</v>
      </c>
      <c r="I36" s="95">
        <v>0.23</v>
      </c>
      <c r="J36" s="82">
        <f>ROUND(((SUM(BF125:BF173))*I36),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ROUND((SUM(BG125:BG173)),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ROUND((SUM(BH125:BH173)),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ROUND((SUM(BI125:BI173)),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EPS - EPS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J125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179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899999999999999" customHeight="1">
      <c r="B100" s="111"/>
      <c r="D100" s="112" t="s">
        <v>1277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899999999999999" customHeight="1">
      <c r="B101" s="111"/>
      <c r="D101" s="112" t="s">
        <v>1278</v>
      </c>
      <c r="E101" s="113"/>
      <c r="F101" s="113"/>
      <c r="G101" s="113"/>
      <c r="H101" s="113"/>
      <c r="I101" s="113"/>
      <c r="J101" s="114">
        <f>J128</f>
        <v>0</v>
      </c>
      <c r="L101" s="111"/>
    </row>
    <row r="102" spans="2:47" s="9" customFormat="1" ht="19.899999999999999" customHeight="1">
      <c r="B102" s="111"/>
      <c r="D102" s="112" t="s">
        <v>1279</v>
      </c>
      <c r="E102" s="113"/>
      <c r="F102" s="113"/>
      <c r="G102" s="113"/>
      <c r="H102" s="113"/>
      <c r="I102" s="113"/>
      <c r="J102" s="114">
        <f>J152</f>
        <v>0</v>
      </c>
      <c r="L102" s="111"/>
    </row>
    <row r="103" spans="2:47" s="9" customFormat="1" ht="19.899999999999999" customHeight="1">
      <c r="B103" s="111"/>
      <c r="D103" s="112" t="s">
        <v>1070</v>
      </c>
      <c r="E103" s="113"/>
      <c r="F103" s="113"/>
      <c r="G103" s="113"/>
      <c r="H103" s="113"/>
      <c r="I103" s="113"/>
      <c r="J103" s="114">
        <f>J163</f>
        <v>0</v>
      </c>
      <c r="L103" s="111"/>
    </row>
    <row r="104" spans="2:47" s="1" customFormat="1" ht="21.75" customHeight="1">
      <c r="B104" s="25"/>
      <c r="L104" s="25"/>
    </row>
    <row r="105" spans="2:47" s="1" customFormat="1" ht="6.95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5"/>
    </row>
    <row r="109" spans="2:47" s="1" customFormat="1" ht="6.95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5"/>
    </row>
    <row r="110" spans="2:47" s="1" customFormat="1" ht="24.95" customHeight="1">
      <c r="B110" s="25"/>
      <c r="C110" s="17" t="s">
        <v>181</v>
      </c>
      <c r="L110" s="25"/>
    </row>
    <row r="111" spans="2:47" s="1" customFormat="1" ht="6.95" customHeight="1">
      <c r="B111" s="25"/>
      <c r="L111" s="25"/>
    </row>
    <row r="112" spans="2:47" s="1" customFormat="1" ht="12" customHeight="1">
      <c r="B112" s="25"/>
      <c r="C112" s="22" t="s">
        <v>13</v>
      </c>
      <c r="L112" s="25"/>
    </row>
    <row r="113" spans="2:63" s="1" customFormat="1" ht="16.5" customHeight="1">
      <c r="B113" s="25"/>
      <c r="E113" s="207" t="str">
        <f>E7</f>
        <v>Športová hala OLYMPIA v Nitre</v>
      </c>
      <c r="F113" s="209"/>
      <c r="G113" s="209"/>
      <c r="H113" s="209"/>
      <c r="L113" s="25"/>
    </row>
    <row r="114" spans="2:63" ht="12" customHeight="1">
      <c r="B114" s="16"/>
      <c r="C114" s="22" t="s">
        <v>143</v>
      </c>
      <c r="L114" s="16"/>
    </row>
    <row r="115" spans="2:63" s="1" customFormat="1" ht="16.5" customHeight="1">
      <c r="B115" s="25"/>
      <c r="E115" s="207" t="s">
        <v>144</v>
      </c>
      <c r="F115" s="208"/>
      <c r="G115" s="208"/>
      <c r="H115" s="208"/>
      <c r="L115" s="25"/>
    </row>
    <row r="116" spans="2:63" s="1" customFormat="1" ht="12" customHeight="1">
      <c r="B116" s="25"/>
      <c r="C116" s="22" t="s">
        <v>145</v>
      </c>
      <c r="L116" s="25"/>
    </row>
    <row r="117" spans="2:63" s="1" customFormat="1" ht="16.5" customHeight="1">
      <c r="B117" s="25"/>
      <c r="E117" s="194" t="str">
        <f>E11</f>
        <v>EPS - EPS</v>
      </c>
      <c r="F117" s="208"/>
      <c r="G117" s="208"/>
      <c r="H117" s="208"/>
      <c r="L117" s="25"/>
    </row>
    <row r="118" spans="2:63" s="1" customFormat="1" ht="6.95" customHeight="1">
      <c r="B118" s="25"/>
      <c r="L118" s="25"/>
    </row>
    <row r="119" spans="2:63" s="1" customFormat="1" ht="12" customHeight="1">
      <c r="B119" s="25"/>
      <c r="C119" s="22" t="s">
        <v>17</v>
      </c>
      <c r="F119" s="20" t="str">
        <f>F14</f>
        <v>Nitra</v>
      </c>
      <c r="I119" s="22" t="s">
        <v>18</v>
      </c>
      <c r="J119" s="48" t="str">
        <f>IF(J14="","",J14)</f>
        <v>8. 7. 2025</v>
      </c>
      <c r="L119" s="25"/>
    </row>
    <row r="120" spans="2:63" s="1" customFormat="1" ht="6.95" customHeight="1">
      <c r="B120" s="25"/>
      <c r="L120" s="25"/>
    </row>
    <row r="121" spans="2:63" s="1" customFormat="1" ht="15.2" customHeight="1">
      <c r="B121" s="25"/>
      <c r="C121" s="22" t="s">
        <v>20</v>
      </c>
      <c r="F121" s="20" t="str">
        <f>E17</f>
        <v>Športová hala OLYMPIA s.r.o.</v>
      </c>
      <c r="I121" s="22" t="s">
        <v>24</v>
      </c>
      <c r="J121" s="23" t="str">
        <f>E23</f>
        <v>Ing. Stanislav Karas</v>
      </c>
      <c r="L121" s="25"/>
    </row>
    <row r="122" spans="2:63" s="1" customFormat="1" ht="15.2" customHeight="1">
      <c r="B122" s="25"/>
      <c r="C122" s="22" t="s">
        <v>23</v>
      </c>
      <c r="F122" s="20" t="str">
        <f>IF(E20="","",E20)</f>
        <v/>
      </c>
      <c r="I122" s="22" t="s">
        <v>27</v>
      </c>
      <c r="J122" s="23">
        <f>E26</f>
        <v>0</v>
      </c>
      <c r="L122" s="25"/>
    </row>
    <row r="123" spans="2:63" s="1" customFormat="1" ht="10.35" customHeight="1">
      <c r="B123" s="25"/>
      <c r="L123" s="25"/>
    </row>
    <row r="124" spans="2:63" s="10" customFormat="1" ht="29.25" customHeight="1">
      <c r="B124" s="115"/>
      <c r="C124" s="116" t="s">
        <v>182</v>
      </c>
      <c r="D124" s="117" t="s">
        <v>54</v>
      </c>
      <c r="E124" s="117" t="s">
        <v>50</v>
      </c>
      <c r="F124" s="117" t="s">
        <v>51</v>
      </c>
      <c r="G124" s="117" t="s">
        <v>183</v>
      </c>
      <c r="H124" s="117" t="s">
        <v>184</v>
      </c>
      <c r="I124" s="117" t="s">
        <v>185</v>
      </c>
      <c r="J124" s="118" t="s">
        <v>149</v>
      </c>
      <c r="K124" s="119" t="s">
        <v>186</v>
      </c>
      <c r="L124" s="115"/>
      <c r="M124" s="55" t="s">
        <v>1</v>
      </c>
      <c r="N124" s="56" t="s">
        <v>33</v>
      </c>
      <c r="O124" s="56" t="s">
        <v>187</v>
      </c>
      <c r="P124" s="56" t="s">
        <v>188</v>
      </c>
      <c r="Q124" s="56" t="s">
        <v>189</v>
      </c>
      <c r="R124" s="56" t="s">
        <v>190</v>
      </c>
      <c r="S124" s="56" t="s">
        <v>191</v>
      </c>
      <c r="T124" s="57" t="s">
        <v>192</v>
      </c>
    </row>
    <row r="125" spans="2:63" s="1" customFormat="1" ht="22.9" customHeight="1">
      <c r="B125" s="25"/>
      <c r="C125" s="60" t="s">
        <v>150</v>
      </c>
      <c r="J125" s="120">
        <f>BK125</f>
        <v>0</v>
      </c>
      <c r="L125" s="25"/>
      <c r="M125" s="58"/>
      <c r="N125" s="49"/>
      <c r="O125" s="49"/>
      <c r="P125" s="121">
        <f>P126</f>
        <v>0</v>
      </c>
      <c r="Q125" s="49"/>
      <c r="R125" s="121">
        <f>R126</f>
        <v>0</v>
      </c>
      <c r="S125" s="49"/>
      <c r="T125" s="122">
        <f>T126</f>
        <v>0</v>
      </c>
      <c r="AT125" s="13" t="s">
        <v>68</v>
      </c>
      <c r="AU125" s="13" t="s">
        <v>151</v>
      </c>
      <c r="BK125" s="123">
        <f>BK126</f>
        <v>0</v>
      </c>
    </row>
    <row r="126" spans="2:63" s="11" customFormat="1" ht="25.9" customHeight="1">
      <c r="B126" s="124"/>
      <c r="D126" s="125" t="s">
        <v>68</v>
      </c>
      <c r="E126" s="126" t="s">
        <v>270</v>
      </c>
      <c r="F126" s="126" t="s">
        <v>995</v>
      </c>
      <c r="J126" s="127">
        <f>BK126</f>
        <v>0</v>
      </c>
      <c r="L126" s="124"/>
      <c r="M126" s="128"/>
      <c r="P126" s="129">
        <f>P127+P128+P152+P163</f>
        <v>0</v>
      </c>
      <c r="R126" s="129">
        <f>R127+R128+R152+R163</f>
        <v>0</v>
      </c>
      <c r="T126" s="130">
        <f>T127+T128+T152+T163</f>
        <v>0</v>
      </c>
      <c r="AR126" s="125" t="s">
        <v>88</v>
      </c>
      <c r="AT126" s="131" t="s">
        <v>68</v>
      </c>
      <c r="AU126" s="131" t="s">
        <v>69</v>
      </c>
      <c r="AY126" s="125" t="s">
        <v>195</v>
      </c>
      <c r="BK126" s="132">
        <f>BK127+BK128+BK152+BK163</f>
        <v>0</v>
      </c>
    </row>
    <row r="127" spans="2:63" s="11" customFormat="1" ht="22.9" customHeight="1">
      <c r="B127" s="124"/>
      <c r="D127" s="125" t="s">
        <v>68</v>
      </c>
      <c r="E127" s="133" t="s">
        <v>1280</v>
      </c>
      <c r="F127" s="133" t="s">
        <v>1281</v>
      </c>
      <c r="J127" s="134">
        <f>BK127</f>
        <v>0</v>
      </c>
      <c r="L127" s="124"/>
      <c r="M127" s="128"/>
      <c r="P127" s="129">
        <v>0</v>
      </c>
      <c r="R127" s="129">
        <v>0</v>
      </c>
      <c r="T127" s="130">
        <v>0</v>
      </c>
      <c r="AR127" s="125" t="s">
        <v>88</v>
      </c>
      <c r="AT127" s="131" t="s">
        <v>68</v>
      </c>
      <c r="AU127" s="131" t="s">
        <v>76</v>
      </c>
      <c r="AY127" s="125" t="s">
        <v>195</v>
      </c>
      <c r="BK127" s="132">
        <v>0</v>
      </c>
    </row>
    <row r="128" spans="2:63" s="11" customFormat="1" ht="22.9" customHeight="1">
      <c r="B128" s="124"/>
      <c r="D128" s="125" t="s">
        <v>68</v>
      </c>
      <c r="E128" s="133" t="s">
        <v>1282</v>
      </c>
      <c r="F128" s="133" t="s">
        <v>1283</v>
      </c>
      <c r="J128" s="134">
        <f>BK128</f>
        <v>0</v>
      </c>
      <c r="L128" s="124"/>
      <c r="M128" s="128"/>
      <c r="P128" s="129">
        <f>SUM(P129:P151)</f>
        <v>0</v>
      </c>
      <c r="R128" s="129">
        <f>SUM(R129:R151)</f>
        <v>0</v>
      </c>
      <c r="T128" s="130">
        <f>SUM(T129:T151)</f>
        <v>0</v>
      </c>
      <c r="AR128" s="125" t="s">
        <v>76</v>
      </c>
      <c r="AT128" s="131" t="s">
        <v>68</v>
      </c>
      <c r="AU128" s="131" t="s">
        <v>76</v>
      </c>
      <c r="AY128" s="125" t="s">
        <v>195</v>
      </c>
      <c r="BK128" s="132">
        <f>SUM(BK129:BK151)</f>
        <v>0</v>
      </c>
    </row>
    <row r="129" spans="2:65" s="1" customFormat="1" ht="16.5" customHeight="1">
      <c r="B129" s="135"/>
      <c r="C129" s="149" t="s">
        <v>69</v>
      </c>
      <c r="D129" s="149" t="s">
        <v>270</v>
      </c>
      <c r="E129" s="150" t="s">
        <v>1284</v>
      </c>
      <c r="F129" s="151" t="s">
        <v>1285</v>
      </c>
      <c r="G129" s="152" t="s">
        <v>336</v>
      </c>
      <c r="H129" s="153">
        <v>1</v>
      </c>
      <c r="I129" s="154"/>
      <c r="J129" s="154"/>
      <c r="K129" s="155"/>
      <c r="L129" s="156"/>
      <c r="M129" s="157" t="s">
        <v>1</v>
      </c>
      <c r="N129" s="158" t="s">
        <v>35</v>
      </c>
      <c r="O129" s="145">
        <v>0</v>
      </c>
      <c r="P129" s="145">
        <f t="shared" ref="P129:P151" si="0">O129*H129</f>
        <v>0</v>
      </c>
      <c r="Q129" s="145">
        <v>0</v>
      </c>
      <c r="R129" s="145">
        <f t="shared" ref="R129:R151" si="1">Q129*H129</f>
        <v>0</v>
      </c>
      <c r="S129" s="145">
        <v>0</v>
      </c>
      <c r="T129" s="146">
        <f t="shared" ref="T129:T151" si="2">S129*H129</f>
        <v>0</v>
      </c>
      <c r="AR129" s="147" t="s">
        <v>222</v>
      </c>
      <c r="AT129" s="147" t="s">
        <v>270</v>
      </c>
      <c r="AU129" s="147" t="s">
        <v>82</v>
      </c>
      <c r="AY129" s="13" t="s">
        <v>195</v>
      </c>
      <c r="BE129" s="148">
        <f t="shared" ref="BE129:BE151" si="3">IF(N129="základná",J129,0)</f>
        <v>0</v>
      </c>
      <c r="BF129" s="148">
        <f t="shared" ref="BF129:BF151" si="4">IF(N129="znížená",J129,0)</f>
        <v>0</v>
      </c>
      <c r="BG129" s="148">
        <f t="shared" ref="BG129:BG151" si="5">IF(N129="zákl. prenesená",J129,0)</f>
        <v>0</v>
      </c>
      <c r="BH129" s="148">
        <f t="shared" ref="BH129:BH151" si="6">IF(N129="zníž. prenesená",J129,0)</f>
        <v>0</v>
      </c>
      <c r="BI129" s="148">
        <f t="shared" ref="BI129:BI151" si="7">IF(N129="nulová",J129,0)</f>
        <v>0</v>
      </c>
      <c r="BJ129" s="13" t="s">
        <v>82</v>
      </c>
      <c r="BK129" s="148">
        <f t="shared" ref="BK129:BK151" si="8">ROUND(I129*H129,2)</f>
        <v>0</v>
      </c>
      <c r="BL129" s="13" t="s">
        <v>201</v>
      </c>
      <c r="BM129" s="147" t="s">
        <v>82</v>
      </c>
    </row>
    <row r="130" spans="2:65" s="1" customFormat="1" ht="16.5" customHeight="1">
      <c r="B130" s="135"/>
      <c r="C130" s="149" t="s">
        <v>69</v>
      </c>
      <c r="D130" s="149" t="s">
        <v>270</v>
      </c>
      <c r="E130" s="150" t="s">
        <v>1286</v>
      </c>
      <c r="F130" s="151" t="s">
        <v>1287</v>
      </c>
      <c r="G130" s="152" t="s">
        <v>336</v>
      </c>
      <c r="H130" s="153">
        <v>2</v>
      </c>
      <c r="I130" s="154"/>
      <c r="J130" s="154"/>
      <c r="K130" s="155"/>
      <c r="L130" s="156"/>
      <c r="M130" s="157" t="s">
        <v>1</v>
      </c>
      <c r="N130" s="158" t="s">
        <v>35</v>
      </c>
      <c r="O130" s="145">
        <v>0</v>
      </c>
      <c r="P130" s="145">
        <f t="shared" si="0"/>
        <v>0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222</v>
      </c>
      <c r="AT130" s="147" t="s">
        <v>270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201</v>
      </c>
    </row>
    <row r="131" spans="2:65" s="1" customFormat="1" ht="16.5" customHeight="1">
      <c r="B131" s="135"/>
      <c r="C131" s="149" t="s">
        <v>69</v>
      </c>
      <c r="D131" s="149" t="s">
        <v>270</v>
      </c>
      <c r="E131" s="150" t="s">
        <v>1288</v>
      </c>
      <c r="F131" s="151" t="s">
        <v>1289</v>
      </c>
      <c r="G131" s="152" t="s">
        <v>336</v>
      </c>
      <c r="H131" s="153">
        <v>6</v>
      </c>
      <c r="I131" s="154"/>
      <c r="J131" s="154"/>
      <c r="K131" s="155"/>
      <c r="L131" s="156"/>
      <c r="M131" s="157" t="s">
        <v>1</v>
      </c>
      <c r="N131" s="158" t="s">
        <v>35</v>
      </c>
      <c r="O131" s="145">
        <v>0</v>
      </c>
      <c r="P131" s="145">
        <f t="shared" si="0"/>
        <v>0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222</v>
      </c>
      <c r="AT131" s="147" t="s">
        <v>270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215</v>
      </c>
    </row>
    <row r="132" spans="2:65" s="1" customFormat="1" ht="16.5" customHeight="1">
      <c r="B132" s="135"/>
      <c r="C132" s="149" t="s">
        <v>69</v>
      </c>
      <c r="D132" s="149" t="s">
        <v>270</v>
      </c>
      <c r="E132" s="150" t="s">
        <v>1290</v>
      </c>
      <c r="F132" s="151" t="s">
        <v>1291</v>
      </c>
      <c r="G132" s="152" t="s">
        <v>336</v>
      </c>
      <c r="H132" s="153">
        <v>5</v>
      </c>
      <c r="I132" s="154"/>
      <c r="J132" s="154"/>
      <c r="K132" s="155"/>
      <c r="L132" s="156"/>
      <c r="M132" s="157" t="s">
        <v>1</v>
      </c>
      <c r="N132" s="158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222</v>
      </c>
      <c r="AT132" s="147" t="s">
        <v>270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222</v>
      </c>
    </row>
    <row r="133" spans="2:65" s="1" customFormat="1" ht="16.5" customHeight="1">
      <c r="B133" s="135"/>
      <c r="C133" s="149" t="s">
        <v>69</v>
      </c>
      <c r="D133" s="149" t="s">
        <v>270</v>
      </c>
      <c r="E133" s="150" t="s">
        <v>1292</v>
      </c>
      <c r="F133" s="151" t="s">
        <v>1293</v>
      </c>
      <c r="G133" s="152" t="s">
        <v>336</v>
      </c>
      <c r="H133" s="153">
        <v>12</v>
      </c>
      <c r="I133" s="154"/>
      <c r="J133" s="154"/>
      <c r="K133" s="155"/>
      <c r="L133" s="156"/>
      <c r="M133" s="157" t="s">
        <v>1</v>
      </c>
      <c r="N133" s="158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222</v>
      </c>
      <c r="AT133" s="147" t="s">
        <v>270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230</v>
      </c>
    </row>
    <row r="134" spans="2:65" s="1" customFormat="1" ht="21.75" customHeight="1">
      <c r="B134" s="135"/>
      <c r="C134" s="149" t="s">
        <v>69</v>
      </c>
      <c r="D134" s="149" t="s">
        <v>270</v>
      </c>
      <c r="E134" s="150" t="s">
        <v>1294</v>
      </c>
      <c r="F134" s="151" t="s">
        <v>1295</v>
      </c>
      <c r="G134" s="152" t="s">
        <v>336</v>
      </c>
      <c r="H134" s="153">
        <v>11</v>
      </c>
      <c r="I134" s="154"/>
      <c r="J134" s="154"/>
      <c r="K134" s="155"/>
      <c r="L134" s="156"/>
      <c r="M134" s="157" t="s">
        <v>1</v>
      </c>
      <c r="N134" s="158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222</v>
      </c>
      <c r="AT134" s="147" t="s">
        <v>270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238</v>
      </c>
    </row>
    <row r="135" spans="2:65" s="1" customFormat="1" ht="16.5" customHeight="1">
      <c r="B135" s="135"/>
      <c r="C135" s="149" t="s">
        <v>69</v>
      </c>
      <c r="D135" s="149" t="s">
        <v>270</v>
      </c>
      <c r="E135" s="150" t="s">
        <v>1296</v>
      </c>
      <c r="F135" s="151" t="s">
        <v>1297</v>
      </c>
      <c r="G135" s="152" t="s">
        <v>336</v>
      </c>
      <c r="H135" s="153">
        <v>11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222</v>
      </c>
      <c r="AT135" s="147" t="s">
        <v>270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244</v>
      </c>
    </row>
    <row r="136" spans="2:65" s="1" customFormat="1" ht="21.75" customHeight="1">
      <c r="B136" s="135"/>
      <c r="C136" s="149" t="s">
        <v>69</v>
      </c>
      <c r="D136" s="149" t="s">
        <v>270</v>
      </c>
      <c r="E136" s="150" t="s">
        <v>1298</v>
      </c>
      <c r="F136" s="151" t="s">
        <v>1299</v>
      </c>
      <c r="G136" s="152" t="s">
        <v>336</v>
      </c>
      <c r="H136" s="153">
        <v>11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222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251</v>
      </c>
    </row>
    <row r="137" spans="2:65" s="1" customFormat="1" ht="21.75" customHeight="1">
      <c r="B137" s="135"/>
      <c r="C137" s="149" t="s">
        <v>69</v>
      </c>
      <c r="D137" s="149" t="s">
        <v>270</v>
      </c>
      <c r="E137" s="150" t="s">
        <v>1300</v>
      </c>
      <c r="F137" s="151" t="s">
        <v>1301</v>
      </c>
      <c r="G137" s="152" t="s">
        <v>336</v>
      </c>
      <c r="H137" s="153">
        <v>10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222</v>
      </c>
      <c r="AT137" s="147" t="s">
        <v>270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201</v>
      </c>
      <c r="BM137" s="147" t="s">
        <v>254</v>
      </c>
    </row>
    <row r="138" spans="2:65" s="1" customFormat="1" ht="21.75" customHeight="1">
      <c r="B138" s="135"/>
      <c r="C138" s="149" t="s">
        <v>69</v>
      </c>
      <c r="D138" s="149" t="s">
        <v>270</v>
      </c>
      <c r="E138" s="150" t="s">
        <v>1302</v>
      </c>
      <c r="F138" s="151" t="s">
        <v>1303</v>
      </c>
      <c r="G138" s="152" t="s">
        <v>336</v>
      </c>
      <c r="H138" s="153">
        <v>1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0</v>
      </c>
      <c r="R138" s="145">
        <f t="shared" si="1"/>
        <v>0</v>
      </c>
      <c r="S138" s="145">
        <v>0</v>
      </c>
      <c r="T138" s="146">
        <f t="shared" si="2"/>
        <v>0</v>
      </c>
      <c r="AR138" s="147" t="s">
        <v>222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201</v>
      </c>
      <c r="BM138" s="147" t="s">
        <v>258</v>
      </c>
    </row>
    <row r="139" spans="2:65" s="1" customFormat="1" ht="21.75" customHeight="1">
      <c r="B139" s="135"/>
      <c r="C139" s="149" t="s">
        <v>69</v>
      </c>
      <c r="D139" s="149" t="s">
        <v>270</v>
      </c>
      <c r="E139" s="150" t="s">
        <v>1304</v>
      </c>
      <c r="F139" s="151" t="s">
        <v>1305</v>
      </c>
      <c r="G139" s="152" t="s">
        <v>336</v>
      </c>
      <c r="H139" s="153">
        <v>1</v>
      </c>
      <c r="I139" s="154"/>
      <c r="J139" s="154"/>
      <c r="K139" s="155"/>
      <c r="L139" s="156"/>
      <c r="M139" s="157" t="s">
        <v>1</v>
      </c>
      <c r="N139" s="158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222</v>
      </c>
      <c r="AT139" s="147" t="s">
        <v>270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201</v>
      </c>
      <c r="BM139" s="147" t="s">
        <v>261</v>
      </c>
    </row>
    <row r="140" spans="2:65" s="1" customFormat="1" ht="21.75" customHeight="1">
      <c r="B140" s="135"/>
      <c r="C140" s="149" t="s">
        <v>69</v>
      </c>
      <c r="D140" s="149" t="s">
        <v>270</v>
      </c>
      <c r="E140" s="150" t="s">
        <v>1306</v>
      </c>
      <c r="F140" s="151" t="s">
        <v>1307</v>
      </c>
      <c r="G140" s="152" t="s">
        <v>336</v>
      </c>
      <c r="H140" s="153">
        <v>1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0</v>
      </c>
      <c r="R140" s="145">
        <f t="shared" si="1"/>
        <v>0</v>
      </c>
      <c r="S140" s="145">
        <v>0</v>
      </c>
      <c r="T140" s="146">
        <f t="shared" si="2"/>
        <v>0</v>
      </c>
      <c r="AR140" s="147" t="s">
        <v>222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201</v>
      </c>
      <c r="BM140" s="147" t="s">
        <v>265</v>
      </c>
    </row>
    <row r="141" spans="2:65" s="1" customFormat="1" ht="21.75" customHeight="1">
      <c r="B141" s="135"/>
      <c r="C141" s="149" t="s">
        <v>69</v>
      </c>
      <c r="D141" s="149" t="s">
        <v>270</v>
      </c>
      <c r="E141" s="150" t="s">
        <v>1308</v>
      </c>
      <c r="F141" s="151" t="s">
        <v>1309</v>
      </c>
      <c r="G141" s="152" t="s">
        <v>336</v>
      </c>
      <c r="H141" s="153">
        <v>2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222</v>
      </c>
      <c r="AT141" s="147" t="s">
        <v>270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201</v>
      </c>
      <c r="BM141" s="147" t="s">
        <v>268</v>
      </c>
    </row>
    <row r="142" spans="2:65" s="1" customFormat="1" ht="21.75" customHeight="1">
      <c r="B142" s="135"/>
      <c r="C142" s="149" t="s">
        <v>69</v>
      </c>
      <c r="D142" s="149" t="s">
        <v>270</v>
      </c>
      <c r="E142" s="150" t="s">
        <v>1310</v>
      </c>
      <c r="F142" s="151" t="s">
        <v>1311</v>
      </c>
      <c r="G142" s="152" t="s">
        <v>336</v>
      </c>
      <c r="H142" s="153">
        <v>2</v>
      </c>
      <c r="I142" s="154"/>
      <c r="J142" s="154"/>
      <c r="K142" s="155"/>
      <c r="L142" s="156"/>
      <c r="M142" s="157" t="s">
        <v>1</v>
      </c>
      <c r="N142" s="158" t="s">
        <v>35</v>
      </c>
      <c r="O142" s="145">
        <v>0</v>
      </c>
      <c r="P142" s="145">
        <f t="shared" si="0"/>
        <v>0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222</v>
      </c>
      <c r="AT142" s="147" t="s">
        <v>270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201</v>
      </c>
      <c r="BM142" s="147" t="s">
        <v>273</v>
      </c>
    </row>
    <row r="143" spans="2:65" s="1" customFormat="1" ht="16.5" customHeight="1">
      <c r="B143" s="135"/>
      <c r="C143" s="149" t="s">
        <v>69</v>
      </c>
      <c r="D143" s="149" t="s">
        <v>270</v>
      </c>
      <c r="E143" s="150" t="s">
        <v>1312</v>
      </c>
      <c r="F143" s="151" t="s">
        <v>1313</v>
      </c>
      <c r="G143" s="152" t="s">
        <v>336</v>
      </c>
      <c r="H143" s="153">
        <v>2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0</v>
      </c>
      <c r="R143" s="145">
        <f t="shared" si="1"/>
        <v>0</v>
      </c>
      <c r="S143" s="145">
        <v>0</v>
      </c>
      <c r="T143" s="146">
        <f t="shared" si="2"/>
        <v>0</v>
      </c>
      <c r="AR143" s="147" t="s">
        <v>222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201</v>
      </c>
      <c r="BM143" s="147" t="s">
        <v>276</v>
      </c>
    </row>
    <row r="144" spans="2:65" s="1" customFormat="1" ht="16.5" customHeight="1">
      <c r="B144" s="135"/>
      <c r="C144" s="149" t="s">
        <v>69</v>
      </c>
      <c r="D144" s="149" t="s">
        <v>270</v>
      </c>
      <c r="E144" s="150" t="s">
        <v>1314</v>
      </c>
      <c r="F144" s="151" t="s">
        <v>1315</v>
      </c>
      <c r="G144" s="152" t="s">
        <v>336</v>
      </c>
      <c r="H144" s="153">
        <v>2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0"/>
        <v>0</v>
      </c>
      <c r="Q144" s="145">
        <v>0</v>
      </c>
      <c r="R144" s="145">
        <f t="shared" si="1"/>
        <v>0</v>
      </c>
      <c r="S144" s="145">
        <v>0</v>
      </c>
      <c r="T144" s="146">
        <f t="shared" si="2"/>
        <v>0</v>
      </c>
      <c r="AR144" s="147" t="s">
        <v>222</v>
      </c>
      <c r="AT144" s="147" t="s">
        <v>270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201</v>
      </c>
      <c r="BM144" s="147" t="s">
        <v>279</v>
      </c>
    </row>
    <row r="145" spans="2:65" s="1" customFormat="1" ht="21.75" customHeight="1">
      <c r="B145" s="135"/>
      <c r="C145" s="149" t="s">
        <v>69</v>
      </c>
      <c r="D145" s="149" t="s">
        <v>270</v>
      </c>
      <c r="E145" s="150" t="s">
        <v>1316</v>
      </c>
      <c r="F145" s="151" t="s">
        <v>1317</v>
      </c>
      <c r="G145" s="152" t="s">
        <v>336</v>
      </c>
      <c r="H145" s="153">
        <v>1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0"/>
        <v>0</v>
      </c>
      <c r="Q145" s="145">
        <v>0</v>
      </c>
      <c r="R145" s="145">
        <f t="shared" si="1"/>
        <v>0</v>
      </c>
      <c r="S145" s="145">
        <v>0</v>
      </c>
      <c r="T145" s="146">
        <f t="shared" si="2"/>
        <v>0</v>
      </c>
      <c r="AR145" s="147" t="s">
        <v>222</v>
      </c>
      <c r="AT145" s="147" t="s">
        <v>270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201</v>
      </c>
      <c r="BM145" s="147" t="s">
        <v>285</v>
      </c>
    </row>
    <row r="146" spans="2:65" s="1" customFormat="1" ht="21.75" customHeight="1">
      <c r="B146" s="135"/>
      <c r="C146" s="149" t="s">
        <v>69</v>
      </c>
      <c r="D146" s="149" t="s">
        <v>270</v>
      </c>
      <c r="E146" s="150" t="s">
        <v>1318</v>
      </c>
      <c r="F146" s="151" t="s">
        <v>1319</v>
      </c>
      <c r="G146" s="152" t="s">
        <v>336</v>
      </c>
      <c r="H146" s="153">
        <v>5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0</v>
      </c>
      <c r="R146" s="145">
        <f t="shared" si="1"/>
        <v>0</v>
      </c>
      <c r="S146" s="145">
        <v>0</v>
      </c>
      <c r="T146" s="146">
        <f t="shared" si="2"/>
        <v>0</v>
      </c>
      <c r="AR146" s="147" t="s">
        <v>222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201</v>
      </c>
      <c r="BM146" s="147" t="s">
        <v>287</v>
      </c>
    </row>
    <row r="147" spans="2:65" s="1" customFormat="1" ht="16.5" customHeight="1">
      <c r="B147" s="135"/>
      <c r="C147" s="149" t="s">
        <v>69</v>
      </c>
      <c r="D147" s="149" t="s">
        <v>270</v>
      </c>
      <c r="E147" s="150" t="s">
        <v>1320</v>
      </c>
      <c r="F147" s="151" t="s">
        <v>1321</v>
      </c>
      <c r="G147" s="152" t="s">
        <v>336</v>
      </c>
      <c r="H147" s="153">
        <v>24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0"/>
        <v>0</v>
      </c>
      <c r="Q147" s="145">
        <v>0</v>
      </c>
      <c r="R147" s="145">
        <f t="shared" si="1"/>
        <v>0</v>
      </c>
      <c r="S147" s="145">
        <v>0</v>
      </c>
      <c r="T147" s="146">
        <f t="shared" si="2"/>
        <v>0</v>
      </c>
      <c r="AR147" s="147" t="s">
        <v>222</v>
      </c>
      <c r="AT147" s="147" t="s">
        <v>270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201</v>
      </c>
      <c r="BM147" s="147" t="s">
        <v>292</v>
      </c>
    </row>
    <row r="148" spans="2:65" s="1" customFormat="1" ht="16.5" customHeight="1">
      <c r="B148" s="135"/>
      <c r="C148" s="149" t="s">
        <v>69</v>
      </c>
      <c r="D148" s="149" t="s">
        <v>270</v>
      </c>
      <c r="E148" s="150" t="s">
        <v>1322</v>
      </c>
      <c r="F148" s="151" t="s">
        <v>1323</v>
      </c>
      <c r="G148" s="152" t="s">
        <v>336</v>
      </c>
      <c r="H148" s="153">
        <v>70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0"/>
        <v>0</v>
      </c>
      <c r="Q148" s="145">
        <v>0</v>
      </c>
      <c r="R148" s="145">
        <f t="shared" si="1"/>
        <v>0</v>
      </c>
      <c r="S148" s="145">
        <v>0</v>
      </c>
      <c r="T148" s="146">
        <f t="shared" si="2"/>
        <v>0</v>
      </c>
      <c r="AR148" s="147" t="s">
        <v>222</v>
      </c>
      <c r="AT148" s="147" t="s">
        <v>270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201</v>
      </c>
      <c r="BM148" s="147" t="s">
        <v>295</v>
      </c>
    </row>
    <row r="149" spans="2:65" s="1" customFormat="1" ht="16.5" customHeight="1">
      <c r="B149" s="135"/>
      <c r="C149" s="149" t="s">
        <v>69</v>
      </c>
      <c r="D149" s="149" t="s">
        <v>270</v>
      </c>
      <c r="E149" s="150" t="s">
        <v>1324</v>
      </c>
      <c r="F149" s="151" t="s">
        <v>1325</v>
      </c>
      <c r="G149" s="152" t="s">
        <v>336</v>
      </c>
      <c r="H149" s="153">
        <v>200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0"/>
        <v>0</v>
      </c>
      <c r="Q149" s="145">
        <v>0</v>
      </c>
      <c r="R149" s="145">
        <f t="shared" si="1"/>
        <v>0</v>
      </c>
      <c r="S149" s="145">
        <v>0</v>
      </c>
      <c r="T149" s="146">
        <f t="shared" si="2"/>
        <v>0</v>
      </c>
      <c r="AR149" s="147" t="s">
        <v>222</v>
      </c>
      <c r="AT149" s="147" t="s">
        <v>270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201</v>
      </c>
      <c r="BM149" s="147" t="s">
        <v>300</v>
      </c>
    </row>
    <row r="150" spans="2:65" s="1" customFormat="1" ht="16.5" customHeight="1">
      <c r="B150" s="135"/>
      <c r="C150" s="149" t="s">
        <v>69</v>
      </c>
      <c r="D150" s="149" t="s">
        <v>270</v>
      </c>
      <c r="E150" s="150" t="s">
        <v>1326</v>
      </c>
      <c r="F150" s="151" t="s">
        <v>1327</v>
      </c>
      <c r="G150" s="152" t="s">
        <v>336</v>
      </c>
      <c r="H150" s="153">
        <v>6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0"/>
        <v>0</v>
      </c>
      <c r="Q150" s="145">
        <v>0</v>
      </c>
      <c r="R150" s="145">
        <f t="shared" si="1"/>
        <v>0</v>
      </c>
      <c r="S150" s="145">
        <v>0</v>
      </c>
      <c r="T150" s="146">
        <f t="shared" si="2"/>
        <v>0</v>
      </c>
      <c r="AR150" s="147" t="s">
        <v>222</v>
      </c>
      <c r="AT150" s="147" t="s">
        <v>270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201</v>
      </c>
      <c r="BM150" s="147" t="s">
        <v>303</v>
      </c>
    </row>
    <row r="151" spans="2:65" s="1" customFormat="1" ht="16.5" customHeight="1">
      <c r="B151" s="135"/>
      <c r="C151" s="149" t="s">
        <v>69</v>
      </c>
      <c r="D151" s="149" t="s">
        <v>270</v>
      </c>
      <c r="E151" s="150" t="s">
        <v>1286</v>
      </c>
      <c r="F151" s="151" t="s">
        <v>1287</v>
      </c>
      <c r="G151" s="152" t="s">
        <v>336</v>
      </c>
      <c r="H151" s="153">
        <v>2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0"/>
        <v>0</v>
      </c>
      <c r="Q151" s="145">
        <v>0</v>
      </c>
      <c r="R151" s="145">
        <f t="shared" si="1"/>
        <v>0</v>
      </c>
      <c r="S151" s="145">
        <v>0</v>
      </c>
      <c r="T151" s="146">
        <f t="shared" si="2"/>
        <v>0</v>
      </c>
      <c r="AR151" s="147" t="s">
        <v>222</v>
      </c>
      <c r="AT151" s="147" t="s">
        <v>270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201</v>
      </c>
      <c r="BM151" s="147" t="s">
        <v>307</v>
      </c>
    </row>
    <row r="152" spans="2:65" s="11" customFormat="1" ht="22.9" customHeight="1">
      <c r="B152" s="124"/>
      <c r="D152" s="125" t="s">
        <v>68</v>
      </c>
      <c r="E152" s="133" t="s">
        <v>1328</v>
      </c>
      <c r="F152" s="133" t="s">
        <v>1329</v>
      </c>
      <c r="J152" s="134"/>
      <c r="L152" s="124"/>
      <c r="M152" s="128"/>
      <c r="P152" s="129">
        <f>SUM(P153:P162)</f>
        <v>0</v>
      </c>
      <c r="R152" s="129">
        <f>SUM(R153:R162)</f>
        <v>0</v>
      </c>
      <c r="T152" s="130">
        <f>SUM(T153:T162)</f>
        <v>0</v>
      </c>
      <c r="AR152" s="125" t="s">
        <v>76</v>
      </c>
      <c r="AT152" s="131" t="s">
        <v>68</v>
      </c>
      <c r="AU152" s="131" t="s">
        <v>76</v>
      </c>
      <c r="AY152" s="125" t="s">
        <v>195</v>
      </c>
      <c r="BK152" s="132">
        <f>SUM(BK153:BK162)</f>
        <v>0</v>
      </c>
    </row>
    <row r="153" spans="2:65" s="1" customFormat="1" ht="21.75" customHeight="1">
      <c r="B153" s="135"/>
      <c r="C153" s="136" t="s">
        <v>326</v>
      </c>
      <c r="D153" s="136" t="s">
        <v>197</v>
      </c>
      <c r="E153" s="137" t="s">
        <v>76</v>
      </c>
      <c r="F153" s="138" t="s">
        <v>1330</v>
      </c>
      <c r="G153" s="139" t="s">
        <v>299</v>
      </c>
      <c r="H153" s="140">
        <v>80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ref="P153:P162" si="9">O153*H153</f>
        <v>0</v>
      </c>
      <c r="Q153" s="145">
        <v>0</v>
      </c>
      <c r="R153" s="145">
        <f t="shared" ref="R153:R162" si="10">Q153*H153</f>
        <v>0</v>
      </c>
      <c r="S153" s="145">
        <v>0</v>
      </c>
      <c r="T153" s="146">
        <f t="shared" ref="T153:T162" si="11">S153*H153</f>
        <v>0</v>
      </c>
      <c r="AR153" s="147" t="s">
        <v>201</v>
      </c>
      <c r="AT153" s="147" t="s">
        <v>197</v>
      </c>
      <c r="AU153" s="147" t="s">
        <v>82</v>
      </c>
      <c r="AY153" s="13" t="s">
        <v>195</v>
      </c>
      <c r="BE153" s="148">
        <f t="shared" ref="BE153:BE162" si="12">IF(N153="základná",J153,0)</f>
        <v>0</v>
      </c>
      <c r="BF153" s="148">
        <f t="shared" ref="BF153:BF162" si="13">IF(N153="znížená",J153,0)</f>
        <v>0</v>
      </c>
      <c r="BG153" s="148">
        <f t="shared" ref="BG153:BG162" si="14">IF(N153="zákl. prenesená",J153,0)</f>
        <v>0</v>
      </c>
      <c r="BH153" s="148">
        <f t="shared" ref="BH153:BH162" si="15">IF(N153="zníž. prenesená",J153,0)</f>
        <v>0</v>
      </c>
      <c r="BI153" s="148">
        <f t="shared" ref="BI153:BI162" si="16">IF(N153="nulová",J153,0)</f>
        <v>0</v>
      </c>
      <c r="BJ153" s="13" t="s">
        <v>82</v>
      </c>
      <c r="BK153" s="148">
        <f t="shared" ref="BK153:BK162" si="17">ROUND(I153*H153,2)</f>
        <v>0</v>
      </c>
      <c r="BL153" s="13" t="s">
        <v>201</v>
      </c>
      <c r="BM153" s="147" t="s">
        <v>310</v>
      </c>
    </row>
    <row r="154" spans="2:65" s="1" customFormat="1" ht="21.75" customHeight="1">
      <c r="B154" s="135"/>
      <c r="C154" s="136" t="s">
        <v>292</v>
      </c>
      <c r="D154" s="136" t="s">
        <v>197</v>
      </c>
      <c r="E154" s="137" t="s">
        <v>82</v>
      </c>
      <c r="F154" s="138" t="s">
        <v>1331</v>
      </c>
      <c r="G154" s="139" t="s">
        <v>299</v>
      </c>
      <c r="H154" s="140">
        <v>650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9"/>
        <v>0</v>
      </c>
      <c r="Q154" s="145">
        <v>0</v>
      </c>
      <c r="R154" s="145">
        <f t="shared" si="10"/>
        <v>0</v>
      </c>
      <c r="S154" s="145">
        <v>0</v>
      </c>
      <c r="T154" s="146">
        <f t="shared" si="11"/>
        <v>0</v>
      </c>
      <c r="AR154" s="147" t="s">
        <v>201</v>
      </c>
      <c r="AT154" s="147" t="s">
        <v>197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201</v>
      </c>
      <c r="BM154" s="147" t="s">
        <v>314</v>
      </c>
    </row>
    <row r="155" spans="2:65" s="1" customFormat="1" ht="21.75" customHeight="1">
      <c r="B155" s="135"/>
      <c r="C155" s="136" t="s">
        <v>333</v>
      </c>
      <c r="D155" s="136" t="s">
        <v>197</v>
      </c>
      <c r="E155" s="137" t="s">
        <v>88</v>
      </c>
      <c r="F155" s="138" t="s">
        <v>1332</v>
      </c>
      <c r="G155" s="139" t="s">
        <v>299</v>
      </c>
      <c r="H155" s="140">
        <v>350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0</v>
      </c>
      <c r="P155" s="145">
        <f t="shared" si="9"/>
        <v>0</v>
      </c>
      <c r="Q155" s="145">
        <v>0</v>
      </c>
      <c r="R155" s="145">
        <f t="shared" si="10"/>
        <v>0</v>
      </c>
      <c r="S155" s="145">
        <v>0</v>
      </c>
      <c r="T155" s="146">
        <f t="shared" si="11"/>
        <v>0</v>
      </c>
      <c r="AR155" s="147" t="s">
        <v>201</v>
      </c>
      <c r="AT155" s="147" t="s">
        <v>197</v>
      </c>
      <c r="AU155" s="147" t="s">
        <v>82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201</v>
      </c>
      <c r="BM155" s="147" t="s">
        <v>317</v>
      </c>
    </row>
    <row r="156" spans="2:65" s="1" customFormat="1" ht="24.2" customHeight="1">
      <c r="B156" s="135"/>
      <c r="C156" s="136" t="s">
        <v>295</v>
      </c>
      <c r="D156" s="136" t="s">
        <v>197</v>
      </c>
      <c r="E156" s="137" t="s">
        <v>201</v>
      </c>
      <c r="F156" s="138" t="s">
        <v>1333</v>
      </c>
      <c r="G156" s="139" t="s">
        <v>299</v>
      </c>
      <c r="H156" s="140">
        <v>25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</v>
      </c>
      <c r="P156" s="145">
        <f t="shared" si="9"/>
        <v>0</v>
      </c>
      <c r="Q156" s="145">
        <v>0</v>
      </c>
      <c r="R156" s="145">
        <f t="shared" si="10"/>
        <v>0</v>
      </c>
      <c r="S156" s="145">
        <v>0</v>
      </c>
      <c r="T156" s="146">
        <f t="shared" si="11"/>
        <v>0</v>
      </c>
      <c r="AR156" s="147" t="s">
        <v>201</v>
      </c>
      <c r="AT156" s="147" t="s">
        <v>197</v>
      </c>
      <c r="AU156" s="147" t="s">
        <v>82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201</v>
      </c>
      <c r="BM156" s="147" t="s">
        <v>322</v>
      </c>
    </row>
    <row r="157" spans="2:65" s="1" customFormat="1" ht="21.75" customHeight="1">
      <c r="B157" s="135"/>
      <c r="C157" s="136" t="s">
        <v>341</v>
      </c>
      <c r="D157" s="136" t="s">
        <v>197</v>
      </c>
      <c r="E157" s="137" t="s">
        <v>211</v>
      </c>
      <c r="F157" s="138" t="s">
        <v>1334</v>
      </c>
      <c r="G157" s="139" t="s">
        <v>299</v>
      </c>
      <c r="H157" s="140">
        <v>20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</v>
      </c>
      <c r="P157" s="145">
        <f t="shared" si="9"/>
        <v>0</v>
      </c>
      <c r="Q157" s="145">
        <v>0</v>
      </c>
      <c r="R157" s="145">
        <f t="shared" si="10"/>
        <v>0</v>
      </c>
      <c r="S157" s="145">
        <v>0</v>
      </c>
      <c r="T157" s="146">
        <f t="shared" si="11"/>
        <v>0</v>
      </c>
      <c r="AR157" s="147" t="s">
        <v>201</v>
      </c>
      <c r="AT157" s="147" t="s">
        <v>197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201</v>
      </c>
      <c r="BM157" s="147" t="s">
        <v>325</v>
      </c>
    </row>
    <row r="158" spans="2:65" s="1" customFormat="1" ht="21.75" customHeight="1">
      <c r="B158" s="135"/>
      <c r="C158" s="136" t="s">
        <v>300</v>
      </c>
      <c r="D158" s="136" t="s">
        <v>197</v>
      </c>
      <c r="E158" s="137" t="s">
        <v>215</v>
      </c>
      <c r="F158" s="138" t="s">
        <v>1335</v>
      </c>
      <c r="G158" s="139" t="s">
        <v>336</v>
      </c>
      <c r="H158" s="140">
        <v>3713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9"/>
        <v>0</v>
      </c>
      <c r="Q158" s="145">
        <v>0</v>
      </c>
      <c r="R158" s="145">
        <f t="shared" si="10"/>
        <v>0</v>
      </c>
      <c r="S158" s="145">
        <v>0</v>
      </c>
      <c r="T158" s="146">
        <f t="shared" si="11"/>
        <v>0</v>
      </c>
      <c r="AR158" s="147" t="s">
        <v>201</v>
      </c>
      <c r="AT158" s="147" t="s">
        <v>197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201</v>
      </c>
      <c r="BM158" s="147" t="s">
        <v>329</v>
      </c>
    </row>
    <row r="159" spans="2:65" s="1" customFormat="1" ht="16.5" customHeight="1">
      <c r="B159" s="135"/>
      <c r="C159" s="136" t="s">
        <v>348</v>
      </c>
      <c r="D159" s="136" t="s">
        <v>197</v>
      </c>
      <c r="E159" s="137" t="s">
        <v>218</v>
      </c>
      <c r="F159" s="138" t="s">
        <v>1336</v>
      </c>
      <c r="G159" s="139" t="s">
        <v>336</v>
      </c>
      <c r="H159" s="140">
        <v>3713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</v>
      </c>
      <c r="P159" s="145">
        <f t="shared" si="9"/>
        <v>0</v>
      </c>
      <c r="Q159" s="145">
        <v>0</v>
      </c>
      <c r="R159" s="145">
        <f t="shared" si="10"/>
        <v>0</v>
      </c>
      <c r="S159" s="145">
        <v>0</v>
      </c>
      <c r="T159" s="146">
        <f t="shared" si="11"/>
        <v>0</v>
      </c>
      <c r="AR159" s="147" t="s">
        <v>201</v>
      </c>
      <c r="AT159" s="147" t="s">
        <v>197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201</v>
      </c>
      <c r="BM159" s="147" t="s">
        <v>332</v>
      </c>
    </row>
    <row r="160" spans="2:65" s="1" customFormat="1" ht="16.5" customHeight="1">
      <c r="B160" s="135"/>
      <c r="C160" s="136" t="s">
        <v>303</v>
      </c>
      <c r="D160" s="136" t="s">
        <v>197</v>
      </c>
      <c r="E160" s="137" t="s">
        <v>222</v>
      </c>
      <c r="F160" s="138" t="s">
        <v>1337</v>
      </c>
      <c r="G160" s="139" t="s">
        <v>336</v>
      </c>
      <c r="H160" s="140">
        <v>2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</v>
      </c>
      <c r="P160" s="145">
        <f t="shared" si="9"/>
        <v>0</v>
      </c>
      <c r="Q160" s="145">
        <v>0</v>
      </c>
      <c r="R160" s="145">
        <f t="shared" si="10"/>
        <v>0</v>
      </c>
      <c r="S160" s="145">
        <v>0</v>
      </c>
      <c r="T160" s="146">
        <f t="shared" si="11"/>
        <v>0</v>
      </c>
      <c r="AR160" s="147" t="s">
        <v>201</v>
      </c>
      <c r="AT160" s="147" t="s">
        <v>197</v>
      </c>
      <c r="AU160" s="147" t="s">
        <v>82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201</v>
      </c>
      <c r="BM160" s="147" t="s">
        <v>418</v>
      </c>
    </row>
    <row r="161" spans="2:65" s="1" customFormat="1" ht="16.5" customHeight="1">
      <c r="B161" s="135"/>
      <c r="C161" s="136" t="s">
        <v>355</v>
      </c>
      <c r="D161" s="136" t="s">
        <v>197</v>
      </c>
      <c r="E161" s="137" t="s">
        <v>226</v>
      </c>
      <c r="F161" s="138" t="s">
        <v>1338</v>
      </c>
      <c r="G161" s="139" t="s">
        <v>336</v>
      </c>
      <c r="H161" s="140">
        <v>1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si="9"/>
        <v>0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201</v>
      </c>
      <c r="AT161" s="147" t="s">
        <v>197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201</v>
      </c>
      <c r="BM161" s="147" t="s">
        <v>426</v>
      </c>
    </row>
    <row r="162" spans="2:65" s="1" customFormat="1" ht="21.75" customHeight="1">
      <c r="B162" s="135"/>
      <c r="C162" s="136" t="s">
        <v>307</v>
      </c>
      <c r="D162" s="136" t="s">
        <v>197</v>
      </c>
      <c r="E162" s="137" t="s">
        <v>230</v>
      </c>
      <c r="F162" s="138" t="s">
        <v>1339</v>
      </c>
      <c r="G162" s="139" t="s">
        <v>744</v>
      </c>
      <c r="H162" s="140">
        <v>1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</v>
      </c>
      <c r="P162" s="145">
        <f t="shared" si="9"/>
        <v>0</v>
      </c>
      <c r="Q162" s="145">
        <v>0</v>
      </c>
      <c r="R162" s="145">
        <f t="shared" si="10"/>
        <v>0</v>
      </c>
      <c r="S162" s="145">
        <v>0</v>
      </c>
      <c r="T162" s="146">
        <f t="shared" si="11"/>
        <v>0</v>
      </c>
      <c r="AR162" s="147" t="s">
        <v>201</v>
      </c>
      <c r="AT162" s="147" t="s">
        <v>197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201</v>
      </c>
      <c r="BM162" s="147" t="s">
        <v>434</v>
      </c>
    </row>
    <row r="163" spans="2:65" s="11" customFormat="1" ht="22.9" customHeight="1">
      <c r="B163" s="124"/>
      <c r="D163" s="125" t="s">
        <v>68</v>
      </c>
      <c r="E163" s="133" t="s">
        <v>1132</v>
      </c>
      <c r="F163" s="133" t="s">
        <v>1133</v>
      </c>
      <c r="J163" s="134"/>
      <c r="L163" s="124"/>
      <c r="M163" s="128"/>
      <c r="P163" s="129">
        <f>SUM(P164:P173)</f>
        <v>0</v>
      </c>
      <c r="R163" s="129">
        <f>SUM(R164:R173)</f>
        <v>0</v>
      </c>
      <c r="T163" s="130">
        <f>SUM(T164:T173)</f>
        <v>0</v>
      </c>
      <c r="AR163" s="125" t="s">
        <v>201</v>
      </c>
      <c r="AT163" s="131" t="s">
        <v>68</v>
      </c>
      <c r="AU163" s="131" t="s">
        <v>76</v>
      </c>
      <c r="AY163" s="125" t="s">
        <v>195</v>
      </c>
      <c r="BK163" s="132">
        <f>SUM(BK164:BK173)</f>
        <v>0</v>
      </c>
    </row>
    <row r="164" spans="2:65" s="1" customFormat="1" ht="16.5" customHeight="1">
      <c r="B164" s="135"/>
      <c r="C164" s="136" t="s">
        <v>362</v>
      </c>
      <c r="D164" s="136" t="s">
        <v>197</v>
      </c>
      <c r="E164" s="137" t="s">
        <v>1340</v>
      </c>
      <c r="F164" s="138" t="s">
        <v>1341</v>
      </c>
      <c r="G164" s="139" t="s">
        <v>744</v>
      </c>
      <c r="H164" s="140">
        <v>1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ref="P164:P173" si="18">O164*H164</f>
        <v>0</v>
      </c>
      <c r="Q164" s="145">
        <v>0</v>
      </c>
      <c r="R164" s="145">
        <f t="shared" ref="R164:R173" si="19">Q164*H164</f>
        <v>0</v>
      </c>
      <c r="S164" s="145">
        <v>0</v>
      </c>
      <c r="T164" s="146">
        <f t="shared" ref="T164:T173" si="20">S164*H164</f>
        <v>0</v>
      </c>
      <c r="AR164" s="147" t="s">
        <v>1136</v>
      </c>
      <c r="AT164" s="147" t="s">
        <v>197</v>
      </c>
      <c r="AU164" s="147" t="s">
        <v>82</v>
      </c>
      <c r="AY164" s="13" t="s">
        <v>195</v>
      </c>
      <c r="BE164" s="148">
        <f t="shared" ref="BE164:BE173" si="21">IF(N164="základná",J164,0)</f>
        <v>0</v>
      </c>
      <c r="BF164" s="148">
        <f t="shared" ref="BF164:BF173" si="22">IF(N164="znížená",J164,0)</f>
        <v>0</v>
      </c>
      <c r="BG164" s="148">
        <f t="shared" ref="BG164:BG173" si="23">IF(N164="zákl. prenesená",J164,0)</f>
        <v>0</v>
      </c>
      <c r="BH164" s="148">
        <f t="shared" ref="BH164:BH173" si="24">IF(N164="zníž. prenesená",J164,0)</f>
        <v>0</v>
      </c>
      <c r="BI164" s="148">
        <f t="shared" ref="BI164:BI173" si="25">IF(N164="nulová",J164,0)</f>
        <v>0</v>
      </c>
      <c r="BJ164" s="13" t="s">
        <v>82</v>
      </c>
      <c r="BK164" s="148">
        <f t="shared" ref="BK164:BK173" si="26">ROUND(I164*H164,2)</f>
        <v>0</v>
      </c>
      <c r="BL164" s="13" t="s">
        <v>1136</v>
      </c>
      <c r="BM164" s="147" t="s">
        <v>442</v>
      </c>
    </row>
    <row r="165" spans="2:65" s="1" customFormat="1" ht="16.5" customHeight="1">
      <c r="B165" s="135"/>
      <c r="C165" s="136" t="s">
        <v>310</v>
      </c>
      <c r="D165" s="136" t="s">
        <v>197</v>
      </c>
      <c r="E165" s="137" t="s">
        <v>1342</v>
      </c>
      <c r="F165" s="138" t="s">
        <v>1343</v>
      </c>
      <c r="G165" s="139" t="s">
        <v>744</v>
      </c>
      <c r="H165" s="140">
        <v>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18"/>
        <v>0</v>
      </c>
      <c r="Q165" s="145">
        <v>0</v>
      </c>
      <c r="R165" s="145">
        <f t="shared" si="19"/>
        <v>0</v>
      </c>
      <c r="S165" s="145">
        <v>0</v>
      </c>
      <c r="T165" s="146">
        <f t="shared" si="20"/>
        <v>0</v>
      </c>
      <c r="AR165" s="147" t="s">
        <v>1136</v>
      </c>
      <c r="AT165" s="147" t="s">
        <v>197</v>
      </c>
      <c r="AU165" s="147" t="s">
        <v>82</v>
      </c>
      <c r="AY165" s="13" t="s">
        <v>195</v>
      </c>
      <c r="BE165" s="148">
        <f t="shared" si="21"/>
        <v>0</v>
      </c>
      <c r="BF165" s="148">
        <f t="shared" si="22"/>
        <v>0</v>
      </c>
      <c r="BG165" s="148">
        <f t="shared" si="23"/>
        <v>0</v>
      </c>
      <c r="BH165" s="148">
        <f t="shared" si="24"/>
        <v>0</v>
      </c>
      <c r="BI165" s="148">
        <f t="shared" si="25"/>
        <v>0</v>
      </c>
      <c r="BJ165" s="13" t="s">
        <v>82</v>
      </c>
      <c r="BK165" s="148">
        <f t="shared" si="26"/>
        <v>0</v>
      </c>
      <c r="BL165" s="13" t="s">
        <v>1136</v>
      </c>
      <c r="BM165" s="147" t="s">
        <v>450</v>
      </c>
    </row>
    <row r="166" spans="2:65" s="1" customFormat="1" ht="16.5" customHeight="1">
      <c r="B166" s="135"/>
      <c r="C166" s="136" t="s">
        <v>370</v>
      </c>
      <c r="D166" s="136" t="s">
        <v>197</v>
      </c>
      <c r="E166" s="137" t="s">
        <v>1344</v>
      </c>
      <c r="F166" s="138" t="s">
        <v>1345</v>
      </c>
      <c r="G166" s="139" t="s">
        <v>744</v>
      </c>
      <c r="H166" s="140">
        <v>1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 t="shared" si="18"/>
        <v>0</v>
      </c>
      <c r="Q166" s="145">
        <v>0</v>
      </c>
      <c r="R166" s="145">
        <f t="shared" si="19"/>
        <v>0</v>
      </c>
      <c r="S166" s="145">
        <v>0</v>
      </c>
      <c r="T166" s="146">
        <f t="shared" si="20"/>
        <v>0</v>
      </c>
      <c r="AR166" s="147" t="s">
        <v>1136</v>
      </c>
      <c r="AT166" s="147" t="s">
        <v>197</v>
      </c>
      <c r="AU166" s="147" t="s">
        <v>82</v>
      </c>
      <c r="AY166" s="13" t="s">
        <v>195</v>
      </c>
      <c r="BE166" s="148">
        <f t="shared" si="21"/>
        <v>0</v>
      </c>
      <c r="BF166" s="148">
        <f t="shared" si="22"/>
        <v>0</v>
      </c>
      <c r="BG166" s="148">
        <f t="shared" si="23"/>
        <v>0</v>
      </c>
      <c r="BH166" s="148">
        <f t="shared" si="24"/>
        <v>0</v>
      </c>
      <c r="BI166" s="148">
        <f t="shared" si="25"/>
        <v>0</v>
      </c>
      <c r="BJ166" s="13" t="s">
        <v>82</v>
      </c>
      <c r="BK166" s="148">
        <f t="shared" si="26"/>
        <v>0</v>
      </c>
      <c r="BL166" s="13" t="s">
        <v>1136</v>
      </c>
      <c r="BM166" s="147" t="s">
        <v>458</v>
      </c>
    </row>
    <row r="167" spans="2:65" s="1" customFormat="1" ht="16.5" customHeight="1">
      <c r="B167" s="135"/>
      <c r="C167" s="136" t="s">
        <v>314</v>
      </c>
      <c r="D167" s="136" t="s">
        <v>197</v>
      </c>
      <c r="E167" s="137" t="s">
        <v>1346</v>
      </c>
      <c r="F167" s="138" t="s">
        <v>1347</v>
      </c>
      <c r="G167" s="139" t="s">
        <v>1348</v>
      </c>
      <c r="H167" s="140">
        <v>1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 t="shared" si="18"/>
        <v>0</v>
      </c>
      <c r="Q167" s="145">
        <v>0</v>
      </c>
      <c r="R167" s="145">
        <f t="shared" si="19"/>
        <v>0</v>
      </c>
      <c r="S167" s="145">
        <v>0</v>
      </c>
      <c r="T167" s="146">
        <f t="shared" si="20"/>
        <v>0</v>
      </c>
      <c r="AR167" s="147" t="s">
        <v>1136</v>
      </c>
      <c r="AT167" s="147" t="s">
        <v>197</v>
      </c>
      <c r="AU167" s="147" t="s">
        <v>82</v>
      </c>
      <c r="AY167" s="13" t="s">
        <v>195</v>
      </c>
      <c r="BE167" s="148">
        <f t="shared" si="21"/>
        <v>0</v>
      </c>
      <c r="BF167" s="148">
        <f t="shared" si="22"/>
        <v>0</v>
      </c>
      <c r="BG167" s="148">
        <f t="shared" si="23"/>
        <v>0</v>
      </c>
      <c r="BH167" s="148">
        <f t="shared" si="24"/>
        <v>0</v>
      </c>
      <c r="BI167" s="148">
        <f t="shared" si="25"/>
        <v>0</v>
      </c>
      <c r="BJ167" s="13" t="s">
        <v>82</v>
      </c>
      <c r="BK167" s="148">
        <f t="shared" si="26"/>
        <v>0</v>
      </c>
      <c r="BL167" s="13" t="s">
        <v>1136</v>
      </c>
      <c r="BM167" s="147" t="s">
        <v>466</v>
      </c>
    </row>
    <row r="168" spans="2:65" s="1" customFormat="1" ht="21.75" customHeight="1">
      <c r="B168" s="135"/>
      <c r="C168" s="136" t="s">
        <v>377</v>
      </c>
      <c r="D168" s="136" t="s">
        <v>197</v>
      </c>
      <c r="E168" s="137" t="s">
        <v>1349</v>
      </c>
      <c r="F168" s="138" t="s">
        <v>1350</v>
      </c>
      <c r="G168" s="139" t="s">
        <v>1348</v>
      </c>
      <c r="H168" s="140">
        <v>1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18"/>
        <v>0</v>
      </c>
      <c r="Q168" s="145">
        <v>0</v>
      </c>
      <c r="R168" s="145">
        <f t="shared" si="19"/>
        <v>0</v>
      </c>
      <c r="S168" s="145">
        <v>0</v>
      </c>
      <c r="T168" s="146">
        <f t="shared" si="20"/>
        <v>0</v>
      </c>
      <c r="AR168" s="147" t="s">
        <v>1136</v>
      </c>
      <c r="AT168" s="147" t="s">
        <v>197</v>
      </c>
      <c r="AU168" s="147" t="s">
        <v>82</v>
      </c>
      <c r="AY168" s="13" t="s">
        <v>195</v>
      </c>
      <c r="BE168" s="148">
        <f t="shared" si="21"/>
        <v>0</v>
      </c>
      <c r="BF168" s="148">
        <f t="shared" si="22"/>
        <v>0</v>
      </c>
      <c r="BG168" s="148">
        <f t="shared" si="23"/>
        <v>0</v>
      </c>
      <c r="BH168" s="148">
        <f t="shared" si="24"/>
        <v>0</v>
      </c>
      <c r="BI168" s="148">
        <f t="shared" si="25"/>
        <v>0</v>
      </c>
      <c r="BJ168" s="13" t="s">
        <v>82</v>
      </c>
      <c r="BK168" s="148">
        <f t="shared" si="26"/>
        <v>0</v>
      </c>
      <c r="BL168" s="13" t="s">
        <v>1136</v>
      </c>
      <c r="BM168" s="147" t="s">
        <v>474</v>
      </c>
    </row>
    <row r="169" spans="2:65" s="1" customFormat="1" ht="16.5" customHeight="1">
      <c r="B169" s="135"/>
      <c r="C169" s="136" t="s">
        <v>317</v>
      </c>
      <c r="D169" s="136" t="s">
        <v>197</v>
      </c>
      <c r="E169" s="137" t="s">
        <v>1351</v>
      </c>
      <c r="F169" s="138" t="s">
        <v>1352</v>
      </c>
      <c r="G169" s="139" t="s">
        <v>1348</v>
      </c>
      <c r="H169" s="140">
        <v>1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18"/>
        <v>0</v>
      </c>
      <c r="Q169" s="145">
        <v>0</v>
      </c>
      <c r="R169" s="145">
        <f t="shared" si="19"/>
        <v>0</v>
      </c>
      <c r="S169" s="145">
        <v>0</v>
      </c>
      <c r="T169" s="146">
        <f t="shared" si="20"/>
        <v>0</v>
      </c>
      <c r="AR169" s="147" t="s">
        <v>1136</v>
      </c>
      <c r="AT169" s="147" t="s">
        <v>197</v>
      </c>
      <c r="AU169" s="147" t="s">
        <v>82</v>
      </c>
      <c r="AY169" s="13" t="s">
        <v>195</v>
      </c>
      <c r="BE169" s="148">
        <f t="shared" si="21"/>
        <v>0</v>
      </c>
      <c r="BF169" s="148">
        <f t="shared" si="22"/>
        <v>0</v>
      </c>
      <c r="BG169" s="148">
        <f t="shared" si="23"/>
        <v>0</v>
      </c>
      <c r="BH169" s="148">
        <f t="shared" si="24"/>
        <v>0</v>
      </c>
      <c r="BI169" s="148">
        <f t="shared" si="25"/>
        <v>0</v>
      </c>
      <c r="BJ169" s="13" t="s">
        <v>82</v>
      </c>
      <c r="BK169" s="148">
        <f t="shared" si="26"/>
        <v>0</v>
      </c>
      <c r="BL169" s="13" t="s">
        <v>1136</v>
      </c>
      <c r="BM169" s="147" t="s">
        <v>482</v>
      </c>
    </row>
    <row r="170" spans="2:65" s="1" customFormat="1" ht="24.2" customHeight="1">
      <c r="B170" s="135"/>
      <c r="C170" s="136" t="s">
        <v>385</v>
      </c>
      <c r="D170" s="136" t="s">
        <v>197</v>
      </c>
      <c r="E170" s="137" t="s">
        <v>1353</v>
      </c>
      <c r="F170" s="138" t="s">
        <v>1354</v>
      </c>
      <c r="G170" s="139" t="s">
        <v>1348</v>
      </c>
      <c r="H170" s="140">
        <v>1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 t="shared" si="18"/>
        <v>0</v>
      </c>
      <c r="Q170" s="145">
        <v>0</v>
      </c>
      <c r="R170" s="145">
        <f t="shared" si="19"/>
        <v>0</v>
      </c>
      <c r="S170" s="145">
        <v>0</v>
      </c>
      <c r="T170" s="146">
        <f t="shared" si="20"/>
        <v>0</v>
      </c>
      <c r="AR170" s="147" t="s">
        <v>1136</v>
      </c>
      <c r="AT170" s="147" t="s">
        <v>197</v>
      </c>
      <c r="AU170" s="147" t="s">
        <v>82</v>
      </c>
      <c r="AY170" s="13" t="s">
        <v>195</v>
      </c>
      <c r="BE170" s="148">
        <f t="shared" si="21"/>
        <v>0</v>
      </c>
      <c r="BF170" s="148">
        <f t="shared" si="22"/>
        <v>0</v>
      </c>
      <c r="BG170" s="148">
        <f t="shared" si="23"/>
        <v>0</v>
      </c>
      <c r="BH170" s="148">
        <f t="shared" si="24"/>
        <v>0</v>
      </c>
      <c r="BI170" s="148">
        <f t="shared" si="25"/>
        <v>0</v>
      </c>
      <c r="BJ170" s="13" t="s">
        <v>82</v>
      </c>
      <c r="BK170" s="148">
        <f t="shared" si="26"/>
        <v>0</v>
      </c>
      <c r="BL170" s="13" t="s">
        <v>1136</v>
      </c>
      <c r="BM170" s="147" t="s">
        <v>490</v>
      </c>
    </row>
    <row r="171" spans="2:65" s="1" customFormat="1" ht="16.5" customHeight="1">
      <c r="B171" s="135"/>
      <c r="C171" s="136" t="s">
        <v>322</v>
      </c>
      <c r="D171" s="136" t="s">
        <v>197</v>
      </c>
      <c r="E171" s="137" t="s">
        <v>1355</v>
      </c>
      <c r="F171" s="138" t="s">
        <v>1356</v>
      </c>
      <c r="G171" s="139" t="s">
        <v>744</v>
      </c>
      <c r="H171" s="140">
        <v>1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</v>
      </c>
      <c r="P171" s="145">
        <f t="shared" si="18"/>
        <v>0</v>
      </c>
      <c r="Q171" s="145">
        <v>0</v>
      </c>
      <c r="R171" s="145">
        <f t="shared" si="19"/>
        <v>0</v>
      </c>
      <c r="S171" s="145">
        <v>0</v>
      </c>
      <c r="T171" s="146">
        <f t="shared" si="20"/>
        <v>0</v>
      </c>
      <c r="AR171" s="147" t="s">
        <v>1136</v>
      </c>
      <c r="AT171" s="147" t="s">
        <v>197</v>
      </c>
      <c r="AU171" s="147" t="s">
        <v>82</v>
      </c>
      <c r="AY171" s="13" t="s">
        <v>195</v>
      </c>
      <c r="BE171" s="148">
        <f t="shared" si="21"/>
        <v>0</v>
      </c>
      <c r="BF171" s="148">
        <f t="shared" si="22"/>
        <v>0</v>
      </c>
      <c r="BG171" s="148">
        <f t="shared" si="23"/>
        <v>0</v>
      </c>
      <c r="BH171" s="148">
        <f t="shared" si="24"/>
        <v>0</v>
      </c>
      <c r="BI171" s="148">
        <f t="shared" si="25"/>
        <v>0</v>
      </c>
      <c r="BJ171" s="13" t="s">
        <v>82</v>
      </c>
      <c r="BK171" s="148">
        <f t="shared" si="26"/>
        <v>0</v>
      </c>
      <c r="BL171" s="13" t="s">
        <v>1136</v>
      </c>
      <c r="BM171" s="147" t="s">
        <v>358</v>
      </c>
    </row>
    <row r="172" spans="2:65" s="1" customFormat="1" ht="16.5" customHeight="1">
      <c r="B172" s="135"/>
      <c r="C172" s="136" t="s">
        <v>392</v>
      </c>
      <c r="D172" s="136" t="s">
        <v>197</v>
      </c>
      <c r="E172" s="137" t="s">
        <v>1357</v>
      </c>
      <c r="F172" s="138" t="s">
        <v>1358</v>
      </c>
      <c r="G172" s="139" t="s">
        <v>1348</v>
      </c>
      <c r="H172" s="140">
        <v>1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 t="shared" si="18"/>
        <v>0</v>
      </c>
      <c r="Q172" s="145">
        <v>0</v>
      </c>
      <c r="R172" s="145">
        <f t="shared" si="19"/>
        <v>0</v>
      </c>
      <c r="S172" s="145">
        <v>0</v>
      </c>
      <c r="T172" s="146">
        <f t="shared" si="20"/>
        <v>0</v>
      </c>
      <c r="AR172" s="147" t="s">
        <v>1136</v>
      </c>
      <c r="AT172" s="147" t="s">
        <v>197</v>
      </c>
      <c r="AU172" s="147" t="s">
        <v>82</v>
      </c>
      <c r="AY172" s="13" t="s">
        <v>195</v>
      </c>
      <c r="BE172" s="148">
        <f t="shared" si="21"/>
        <v>0</v>
      </c>
      <c r="BF172" s="148">
        <f t="shared" si="22"/>
        <v>0</v>
      </c>
      <c r="BG172" s="148">
        <f t="shared" si="23"/>
        <v>0</v>
      </c>
      <c r="BH172" s="148">
        <f t="shared" si="24"/>
        <v>0</v>
      </c>
      <c r="BI172" s="148">
        <f t="shared" si="25"/>
        <v>0</v>
      </c>
      <c r="BJ172" s="13" t="s">
        <v>82</v>
      </c>
      <c r="BK172" s="148">
        <f t="shared" si="26"/>
        <v>0</v>
      </c>
      <c r="BL172" s="13" t="s">
        <v>1136</v>
      </c>
      <c r="BM172" s="147" t="s">
        <v>361</v>
      </c>
    </row>
    <row r="173" spans="2:65" s="1" customFormat="1" ht="44.25" customHeight="1">
      <c r="B173" s="135"/>
      <c r="C173" s="136" t="s">
        <v>325</v>
      </c>
      <c r="D173" s="136" t="s">
        <v>197</v>
      </c>
      <c r="E173" s="137" t="s">
        <v>1359</v>
      </c>
      <c r="F173" s="138" t="s">
        <v>1360</v>
      </c>
      <c r="G173" s="139" t="s">
        <v>1348</v>
      </c>
      <c r="H173" s="140">
        <v>1</v>
      </c>
      <c r="I173" s="141"/>
      <c r="J173" s="141"/>
      <c r="K173" s="142"/>
      <c r="L173" s="25"/>
      <c r="M173" s="163" t="s">
        <v>1</v>
      </c>
      <c r="N173" s="164" t="s">
        <v>35</v>
      </c>
      <c r="O173" s="161">
        <v>0</v>
      </c>
      <c r="P173" s="161">
        <f t="shared" si="18"/>
        <v>0</v>
      </c>
      <c r="Q173" s="161">
        <v>0</v>
      </c>
      <c r="R173" s="161">
        <f t="shared" si="19"/>
        <v>0</v>
      </c>
      <c r="S173" s="161">
        <v>0</v>
      </c>
      <c r="T173" s="162">
        <f t="shared" si="20"/>
        <v>0</v>
      </c>
      <c r="AR173" s="147" t="s">
        <v>1136</v>
      </c>
      <c r="AT173" s="147" t="s">
        <v>197</v>
      </c>
      <c r="AU173" s="147" t="s">
        <v>82</v>
      </c>
      <c r="AY173" s="13" t="s">
        <v>195</v>
      </c>
      <c r="BE173" s="148">
        <f t="shared" si="21"/>
        <v>0</v>
      </c>
      <c r="BF173" s="148">
        <f t="shared" si="22"/>
        <v>0</v>
      </c>
      <c r="BG173" s="148">
        <f t="shared" si="23"/>
        <v>0</v>
      </c>
      <c r="BH173" s="148">
        <f t="shared" si="24"/>
        <v>0</v>
      </c>
      <c r="BI173" s="148">
        <f t="shared" si="25"/>
        <v>0</v>
      </c>
      <c r="BJ173" s="13" t="s">
        <v>82</v>
      </c>
      <c r="BK173" s="148">
        <f t="shared" si="26"/>
        <v>0</v>
      </c>
      <c r="BL173" s="13" t="s">
        <v>1136</v>
      </c>
      <c r="BM173" s="147" t="s">
        <v>513</v>
      </c>
    </row>
    <row r="174" spans="2:65" s="1" customFormat="1" ht="6.95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25"/>
    </row>
  </sheetData>
  <autoFilter ref="C124:K173" xr:uid="{00000000-0009-0000-0000-000006000000}"/>
  <mergeCells count="11">
    <mergeCell ref="E117:H117"/>
    <mergeCell ref="E7:H7"/>
    <mergeCell ref="E9:H9"/>
    <mergeCell ref="E11:H11"/>
    <mergeCell ref="E29:H29"/>
    <mergeCell ref="E85:H85"/>
    <mergeCell ref="L2:V2"/>
    <mergeCell ref="E87:H87"/>
    <mergeCell ref="E89:H89"/>
    <mergeCell ref="E113:H113"/>
    <mergeCell ref="E115:H11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60"/>
  <sheetViews>
    <sheetView showGridLines="0" topLeftCell="A144" workbookViewId="0">
      <selection activeCell="V138" sqref="V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102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1361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ROUND(J125,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ROUND((SUM(BE125:BE159)),  2)</f>
        <v>0</v>
      </c>
      <c r="G35" s="93"/>
      <c r="H35" s="93"/>
      <c r="I35" s="94">
        <v>0.23</v>
      </c>
      <c r="J35" s="92">
        <f>ROUND(((SUM(BE125:BE159))*I35),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ROUND((SUM(BF125:BF159)),  2)</f>
        <v>0</v>
      </c>
      <c r="I36" s="95">
        <v>0.23</v>
      </c>
      <c r="J36" s="82">
        <f>ROUND(((SUM(BF125:BF159))*I36),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ROUND((SUM(BG125:BG159)),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ROUND((SUM(BH125:BH159)),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ROUND((SUM(BI125:BI159)),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HSP - HSP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J125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179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899999999999999" customHeight="1">
      <c r="B100" s="111"/>
      <c r="D100" s="112" t="s">
        <v>1362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899999999999999" customHeight="1">
      <c r="B101" s="111"/>
      <c r="D101" s="112" t="s">
        <v>1363</v>
      </c>
      <c r="E101" s="113"/>
      <c r="F101" s="113"/>
      <c r="G101" s="113"/>
      <c r="H101" s="113"/>
      <c r="I101" s="113"/>
      <c r="J101" s="114">
        <f>J128</f>
        <v>0</v>
      </c>
      <c r="L101" s="111"/>
    </row>
    <row r="102" spans="2:47" s="9" customFormat="1" ht="19.899999999999999" customHeight="1">
      <c r="B102" s="111"/>
      <c r="D102" s="112" t="s">
        <v>1364</v>
      </c>
      <c r="E102" s="113"/>
      <c r="F102" s="113"/>
      <c r="G102" s="113"/>
      <c r="H102" s="113"/>
      <c r="I102" s="113"/>
      <c r="J102" s="114">
        <f>J144</f>
        <v>0</v>
      </c>
      <c r="L102" s="111"/>
    </row>
    <row r="103" spans="2:47" s="9" customFormat="1" ht="19.899999999999999" customHeight="1">
      <c r="B103" s="111"/>
      <c r="D103" s="112" t="s">
        <v>1070</v>
      </c>
      <c r="E103" s="113"/>
      <c r="F103" s="113"/>
      <c r="G103" s="113"/>
      <c r="H103" s="113"/>
      <c r="I103" s="113"/>
      <c r="J103" s="114">
        <f>J152</f>
        <v>0</v>
      </c>
      <c r="L103" s="111"/>
    </row>
    <row r="104" spans="2:47" s="1" customFormat="1" ht="21.75" customHeight="1">
      <c r="B104" s="25"/>
      <c r="L104" s="25"/>
    </row>
    <row r="105" spans="2:47" s="1" customFormat="1" ht="6.95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5"/>
    </row>
    <row r="109" spans="2:47" s="1" customFormat="1" ht="6.95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5"/>
    </row>
    <row r="110" spans="2:47" s="1" customFormat="1" ht="24.95" customHeight="1">
      <c r="B110" s="25"/>
      <c r="C110" s="17" t="s">
        <v>181</v>
      </c>
      <c r="L110" s="25"/>
    </row>
    <row r="111" spans="2:47" s="1" customFormat="1" ht="6.95" customHeight="1">
      <c r="B111" s="25"/>
      <c r="L111" s="25"/>
    </row>
    <row r="112" spans="2:47" s="1" customFormat="1" ht="12" customHeight="1">
      <c r="B112" s="25"/>
      <c r="C112" s="22" t="s">
        <v>13</v>
      </c>
      <c r="L112" s="25"/>
    </row>
    <row r="113" spans="2:63" s="1" customFormat="1" ht="16.5" customHeight="1">
      <c r="B113" s="25"/>
      <c r="E113" s="207" t="str">
        <f>E7</f>
        <v>Športová hala OLYMPIA v Nitre</v>
      </c>
      <c r="F113" s="209"/>
      <c r="G113" s="209"/>
      <c r="H113" s="209"/>
      <c r="L113" s="25"/>
    </row>
    <row r="114" spans="2:63" ht="12" customHeight="1">
      <c r="B114" s="16"/>
      <c r="C114" s="22" t="s">
        <v>143</v>
      </c>
      <c r="L114" s="16"/>
    </row>
    <row r="115" spans="2:63" s="1" customFormat="1" ht="16.5" customHeight="1">
      <c r="B115" s="25"/>
      <c r="E115" s="207" t="s">
        <v>144</v>
      </c>
      <c r="F115" s="208"/>
      <c r="G115" s="208"/>
      <c r="H115" s="208"/>
      <c r="L115" s="25"/>
    </row>
    <row r="116" spans="2:63" s="1" customFormat="1" ht="12" customHeight="1">
      <c r="B116" s="25"/>
      <c r="C116" s="22" t="s">
        <v>145</v>
      </c>
      <c r="L116" s="25"/>
    </row>
    <row r="117" spans="2:63" s="1" customFormat="1" ht="16.5" customHeight="1">
      <c r="B117" s="25"/>
      <c r="E117" s="194" t="str">
        <f>E11</f>
        <v>HSP - HSP</v>
      </c>
      <c r="F117" s="208"/>
      <c r="G117" s="208"/>
      <c r="H117" s="208"/>
      <c r="L117" s="25"/>
    </row>
    <row r="118" spans="2:63" s="1" customFormat="1" ht="6.95" customHeight="1">
      <c r="B118" s="25"/>
      <c r="L118" s="25"/>
    </row>
    <row r="119" spans="2:63" s="1" customFormat="1" ht="12" customHeight="1">
      <c r="B119" s="25"/>
      <c r="C119" s="22" t="s">
        <v>17</v>
      </c>
      <c r="F119" s="20" t="str">
        <f>F14</f>
        <v>Nitra</v>
      </c>
      <c r="I119" s="22" t="s">
        <v>18</v>
      </c>
      <c r="J119" s="48" t="str">
        <f>IF(J14="","",J14)</f>
        <v>8. 7. 2025</v>
      </c>
      <c r="L119" s="25"/>
    </row>
    <row r="120" spans="2:63" s="1" customFormat="1" ht="6.95" customHeight="1">
      <c r="B120" s="25"/>
      <c r="L120" s="25"/>
    </row>
    <row r="121" spans="2:63" s="1" customFormat="1" ht="15.2" customHeight="1">
      <c r="B121" s="25"/>
      <c r="C121" s="22" t="s">
        <v>20</v>
      </c>
      <c r="F121" s="20" t="str">
        <f>E17</f>
        <v>Športová hala OLYMPIA s.r.o.</v>
      </c>
      <c r="I121" s="22" t="s">
        <v>24</v>
      </c>
      <c r="J121" s="23" t="str">
        <f>E23</f>
        <v>Ing. Stanislav Karas</v>
      </c>
      <c r="L121" s="25"/>
    </row>
    <row r="122" spans="2:63" s="1" customFormat="1" ht="15.2" customHeight="1">
      <c r="B122" s="25"/>
      <c r="C122" s="22" t="s">
        <v>23</v>
      </c>
      <c r="F122" s="20" t="str">
        <f>IF(E20="","",E20)</f>
        <v/>
      </c>
      <c r="I122" s="22" t="s">
        <v>27</v>
      </c>
      <c r="J122" s="23">
        <f>E26</f>
        <v>0</v>
      </c>
      <c r="L122" s="25"/>
    </row>
    <row r="123" spans="2:63" s="1" customFormat="1" ht="10.35" customHeight="1">
      <c r="B123" s="25"/>
      <c r="L123" s="25"/>
    </row>
    <row r="124" spans="2:63" s="10" customFormat="1" ht="29.25" customHeight="1">
      <c r="B124" s="115"/>
      <c r="C124" s="116" t="s">
        <v>182</v>
      </c>
      <c r="D124" s="117" t="s">
        <v>54</v>
      </c>
      <c r="E124" s="117" t="s">
        <v>50</v>
      </c>
      <c r="F124" s="117" t="s">
        <v>51</v>
      </c>
      <c r="G124" s="117" t="s">
        <v>183</v>
      </c>
      <c r="H124" s="117" t="s">
        <v>184</v>
      </c>
      <c r="I124" s="117" t="s">
        <v>185</v>
      </c>
      <c r="J124" s="118" t="s">
        <v>149</v>
      </c>
      <c r="K124" s="119" t="s">
        <v>186</v>
      </c>
      <c r="L124" s="115"/>
      <c r="M124" s="55" t="s">
        <v>1</v>
      </c>
      <c r="N124" s="56" t="s">
        <v>33</v>
      </c>
      <c r="O124" s="56" t="s">
        <v>187</v>
      </c>
      <c r="P124" s="56" t="s">
        <v>188</v>
      </c>
      <c r="Q124" s="56" t="s">
        <v>189</v>
      </c>
      <c r="R124" s="56" t="s">
        <v>190</v>
      </c>
      <c r="S124" s="56" t="s">
        <v>191</v>
      </c>
      <c r="T124" s="57" t="s">
        <v>192</v>
      </c>
    </row>
    <row r="125" spans="2:63" s="1" customFormat="1" ht="22.9" customHeight="1">
      <c r="B125" s="25"/>
      <c r="C125" s="60" t="s">
        <v>150</v>
      </c>
      <c r="J125" s="120">
        <f>BK125</f>
        <v>0</v>
      </c>
      <c r="L125" s="25"/>
      <c r="M125" s="58"/>
      <c r="N125" s="49"/>
      <c r="O125" s="49"/>
      <c r="P125" s="121">
        <f>P126</f>
        <v>0</v>
      </c>
      <c r="Q125" s="49"/>
      <c r="R125" s="121">
        <f>R126</f>
        <v>0</v>
      </c>
      <c r="S125" s="49"/>
      <c r="T125" s="122">
        <f>T126</f>
        <v>0</v>
      </c>
      <c r="AT125" s="13" t="s">
        <v>68</v>
      </c>
      <c r="AU125" s="13" t="s">
        <v>151</v>
      </c>
      <c r="BK125" s="123">
        <f>BK126</f>
        <v>0</v>
      </c>
    </row>
    <row r="126" spans="2:63" s="11" customFormat="1" ht="25.9" customHeight="1">
      <c r="B126" s="124"/>
      <c r="D126" s="125" t="s">
        <v>68</v>
      </c>
      <c r="E126" s="126" t="s">
        <v>270</v>
      </c>
      <c r="F126" s="126" t="s">
        <v>995</v>
      </c>
      <c r="J126" s="127">
        <f>BK126</f>
        <v>0</v>
      </c>
      <c r="L126" s="124"/>
      <c r="M126" s="128"/>
      <c r="P126" s="129">
        <f>P127+P128+P144+P152</f>
        <v>0</v>
      </c>
      <c r="R126" s="129">
        <f>R127+R128+R144+R152</f>
        <v>0</v>
      </c>
      <c r="T126" s="130">
        <f>T127+T128+T144+T152</f>
        <v>0</v>
      </c>
      <c r="AR126" s="125" t="s">
        <v>88</v>
      </c>
      <c r="AT126" s="131" t="s">
        <v>68</v>
      </c>
      <c r="AU126" s="131" t="s">
        <v>69</v>
      </c>
      <c r="AY126" s="125" t="s">
        <v>195</v>
      </c>
      <c r="BK126" s="132">
        <f>BK127+BK128+BK144+BK152</f>
        <v>0</v>
      </c>
    </row>
    <row r="127" spans="2:63" s="11" customFormat="1" ht="22.9" customHeight="1">
      <c r="B127" s="124"/>
      <c r="D127" s="125" t="s">
        <v>68</v>
      </c>
      <c r="E127" s="133" t="s">
        <v>1365</v>
      </c>
      <c r="F127" s="133" t="s">
        <v>101</v>
      </c>
      <c r="J127" s="134">
        <f>BK127</f>
        <v>0</v>
      </c>
      <c r="L127" s="124"/>
      <c r="M127" s="128"/>
      <c r="P127" s="129">
        <v>0</v>
      </c>
      <c r="R127" s="129">
        <v>0</v>
      </c>
      <c r="T127" s="130">
        <v>0</v>
      </c>
      <c r="AR127" s="125" t="s">
        <v>88</v>
      </c>
      <c r="AT127" s="131" t="s">
        <v>68</v>
      </c>
      <c r="AU127" s="131" t="s">
        <v>76</v>
      </c>
      <c r="AY127" s="125" t="s">
        <v>195</v>
      </c>
      <c r="BK127" s="132">
        <v>0</v>
      </c>
    </row>
    <row r="128" spans="2:63" s="11" customFormat="1" ht="22.9" customHeight="1">
      <c r="B128" s="124"/>
      <c r="D128" s="125" t="s">
        <v>68</v>
      </c>
      <c r="E128" s="133" t="s">
        <v>1366</v>
      </c>
      <c r="F128" s="133" t="s">
        <v>1283</v>
      </c>
      <c r="J128" s="134">
        <f>BK128</f>
        <v>0</v>
      </c>
      <c r="L128" s="124"/>
      <c r="M128" s="128"/>
      <c r="P128" s="129">
        <f>SUM(P129:P143)</f>
        <v>0</v>
      </c>
      <c r="R128" s="129">
        <f>SUM(R129:R143)</f>
        <v>0</v>
      </c>
      <c r="T128" s="130">
        <f>SUM(T129:T143)</f>
        <v>0</v>
      </c>
      <c r="AR128" s="125" t="s">
        <v>76</v>
      </c>
      <c r="AT128" s="131" t="s">
        <v>68</v>
      </c>
      <c r="AU128" s="131" t="s">
        <v>76</v>
      </c>
      <c r="AY128" s="125" t="s">
        <v>195</v>
      </c>
      <c r="BK128" s="132">
        <f>SUM(BK129:BK143)</f>
        <v>0</v>
      </c>
    </row>
    <row r="129" spans="2:65" s="1" customFormat="1" ht="21.75" customHeight="1">
      <c r="B129" s="135"/>
      <c r="C129" s="149" t="s">
        <v>76</v>
      </c>
      <c r="D129" s="149" t="s">
        <v>270</v>
      </c>
      <c r="E129" s="150" t="s">
        <v>1367</v>
      </c>
      <c r="F129" s="151" t="s">
        <v>1368</v>
      </c>
      <c r="G129" s="152" t="s">
        <v>336</v>
      </c>
      <c r="H129" s="153">
        <v>1</v>
      </c>
      <c r="I129" s="154"/>
      <c r="J129" s="154"/>
      <c r="K129" s="155"/>
      <c r="L129" s="156"/>
      <c r="M129" s="157" t="s">
        <v>1</v>
      </c>
      <c r="N129" s="158" t="s">
        <v>35</v>
      </c>
      <c r="O129" s="145">
        <v>0</v>
      </c>
      <c r="P129" s="145">
        <f t="shared" ref="P129:P143" si="0">O129*H129</f>
        <v>0</v>
      </c>
      <c r="Q129" s="145">
        <v>0</v>
      </c>
      <c r="R129" s="145">
        <f t="shared" ref="R129:R143" si="1">Q129*H129</f>
        <v>0</v>
      </c>
      <c r="S129" s="145">
        <v>0</v>
      </c>
      <c r="T129" s="146">
        <f t="shared" ref="T129:T143" si="2">S129*H129</f>
        <v>0</v>
      </c>
      <c r="AR129" s="147" t="s">
        <v>222</v>
      </c>
      <c r="AT129" s="147" t="s">
        <v>270</v>
      </c>
      <c r="AU129" s="147" t="s">
        <v>82</v>
      </c>
      <c r="AY129" s="13" t="s">
        <v>195</v>
      </c>
      <c r="BE129" s="148">
        <f t="shared" ref="BE129:BE143" si="3">IF(N129="základná",J129,0)</f>
        <v>0</v>
      </c>
      <c r="BF129" s="148">
        <f t="shared" ref="BF129:BF143" si="4">IF(N129="znížená",J129,0)</f>
        <v>0</v>
      </c>
      <c r="BG129" s="148">
        <f t="shared" ref="BG129:BG143" si="5">IF(N129="zákl. prenesená",J129,0)</f>
        <v>0</v>
      </c>
      <c r="BH129" s="148">
        <f t="shared" ref="BH129:BH143" si="6">IF(N129="zníž. prenesená",J129,0)</f>
        <v>0</v>
      </c>
      <c r="BI129" s="148">
        <f t="shared" ref="BI129:BI143" si="7">IF(N129="nulová",J129,0)</f>
        <v>0</v>
      </c>
      <c r="BJ129" s="13" t="s">
        <v>82</v>
      </c>
      <c r="BK129" s="148">
        <f t="shared" ref="BK129:BK143" si="8">ROUND(I129*H129,2)</f>
        <v>0</v>
      </c>
      <c r="BL129" s="13" t="s">
        <v>201</v>
      </c>
      <c r="BM129" s="147" t="s">
        <v>82</v>
      </c>
    </row>
    <row r="130" spans="2:65" s="1" customFormat="1" ht="21.75" customHeight="1">
      <c r="B130" s="135"/>
      <c r="C130" s="149" t="s">
        <v>82</v>
      </c>
      <c r="D130" s="149" t="s">
        <v>270</v>
      </c>
      <c r="E130" s="150" t="s">
        <v>1369</v>
      </c>
      <c r="F130" s="151" t="s">
        <v>1370</v>
      </c>
      <c r="G130" s="152" t="s">
        <v>336</v>
      </c>
      <c r="H130" s="153">
        <v>1</v>
      </c>
      <c r="I130" s="154"/>
      <c r="J130" s="154"/>
      <c r="K130" s="155"/>
      <c r="L130" s="156"/>
      <c r="M130" s="157" t="s">
        <v>1</v>
      </c>
      <c r="N130" s="158" t="s">
        <v>35</v>
      </c>
      <c r="O130" s="145">
        <v>0</v>
      </c>
      <c r="P130" s="145">
        <f t="shared" si="0"/>
        <v>0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222</v>
      </c>
      <c r="AT130" s="147" t="s">
        <v>270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201</v>
      </c>
    </row>
    <row r="131" spans="2:65" s="1" customFormat="1" ht="16.5" customHeight="1">
      <c r="B131" s="135"/>
      <c r="C131" s="149" t="s">
        <v>88</v>
      </c>
      <c r="D131" s="149" t="s">
        <v>270</v>
      </c>
      <c r="E131" s="150" t="s">
        <v>1371</v>
      </c>
      <c r="F131" s="151" t="s">
        <v>1372</v>
      </c>
      <c r="G131" s="152" t="s">
        <v>336</v>
      </c>
      <c r="H131" s="153">
        <v>1</v>
      </c>
      <c r="I131" s="154"/>
      <c r="J131" s="154"/>
      <c r="K131" s="155"/>
      <c r="L131" s="156"/>
      <c r="M131" s="157" t="s">
        <v>1</v>
      </c>
      <c r="N131" s="158" t="s">
        <v>35</v>
      </c>
      <c r="O131" s="145">
        <v>0</v>
      </c>
      <c r="P131" s="145">
        <f t="shared" si="0"/>
        <v>0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222</v>
      </c>
      <c r="AT131" s="147" t="s">
        <v>270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215</v>
      </c>
    </row>
    <row r="132" spans="2:65" s="1" customFormat="1" ht="21.75" customHeight="1">
      <c r="B132" s="135"/>
      <c r="C132" s="149" t="s">
        <v>201</v>
      </c>
      <c r="D132" s="149" t="s">
        <v>270</v>
      </c>
      <c r="E132" s="150" t="s">
        <v>1373</v>
      </c>
      <c r="F132" s="151" t="s">
        <v>1374</v>
      </c>
      <c r="G132" s="152" t="s">
        <v>336</v>
      </c>
      <c r="H132" s="153">
        <v>1</v>
      </c>
      <c r="I132" s="154"/>
      <c r="J132" s="154"/>
      <c r="K132" s="155"/>
      <c r="L132" s="156"/>
      <c r="M132" s="157" t="s">
        <v>1</v>
      </c>
      <c r="N132" s="158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222</v>
      </c>
      <c r="AT132" s="147" t="s">
        <v>270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222</v>
      </c>
    </row>
    <row r="133" spans="2:65" s="1" customFormat="1" ht="24.2" customHeight="1">
      <c r="B133" s="135"/>
      <c r="C133" s="149" t="s">
        <v>211</v>
      </c>
      <c r="D133" s="149" t="s">
        <v>270</v>
      </c>
      <c r="E133" s="150" t="s">
        <v>1375</v>
      </c>
      <c r="F133" s="151" t="s">
        <v>1376</v>
      </c>
      <c r="G133" s="152" t="s">
        <v>336</v>
      </c>
      <c r="H133" s="153">
        <v>1</v>
      </c>
      <c r="I133" s="154"/>
      <c r="J133" s="154"/>
      <c r="K133" s="155"/>
      <c r="L133" s="156"/>
      <c r="M133" s="157" t="s">
        <v>1</v>
      </c>
      <c r="N133" s="158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222</v>
      </c>
      <c r="AT133" s="147" t="s">
        <v>270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230</v>
      </c>
    </row>
    <row r="134" spans="2:65" s="1" customFormat="1" ht="21.75" customHeight="1">
      <c r="B134" s="135"/>
      <c r="C134" s="149" t="s">
        <v>215</v>
      </c>
      <c r="D134" s="149" t="s">
        <v>270</v>
      </c>
      <c r="E134" s="150" t="s">
        <v>1377</v>
      </c>
      <c r="F134" s="151" t="s">
        <v>1378</v>
      </c>
      <c r="G134" s="152" t="s">
        <v>336</v>
      </c>
      <c r="H134" s="153">
        <v>1</v>
      </c>
      <c r="I134" s="154"/>
      <c r="J134" s="154"/>
      <c r="K134" s="155"/>
      <c r="L134" s="156"/>
      <c r="M134" s="157" t="s">
        <v>1</v>
      </c>
      <c r="N134" s="158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222</v>
      </c>
      <c r="AT134" s="147" t="s">
        <v>270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238</v>
      </c>
    </row>
    <row r="135" spans="2:65" s="1" customFormat="1" ht="21.75" customHeight="1">
      <c r="B135" s="135"/>
      <c r="C135" s="149" t="s">
        <v>218</v>
      </c>
      <c r="D135" s="149" t="s">
        <v>270</v>
      </c>
      <c r="E135" s="150" t="s">
        <v>1379</v>
      </c>
      <c r="F135" s="151" t="s">
        <v>1380</v>
      </c>
      <c r="G135" s="152" t="s">
        <v>336</v>
      </c>
      <c r="H135" s="153">
        <v>2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222</v>
      </c>
      <c r="AT135" s="147" t="s">
        <v>270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244</v>
      </c>
    </row>
    <row r="136" spans="2:65" s="1" customFormat="1" ht="21.75" customHeight="1">
      <c r="B136" s="135"/>
      <c r="C136" s="149" t="s">
        <v>222</v>
      </c>
      <c r="D136" s="149" t="s">
        <v>270</v>
      </c>
      <c r="E136" s="150" t="s">
        <v>1381</v>
      </c>
      <c r="F136" s="151" t="s">
        <v>1382</v>
      </c>
      <c r="G136" s="152" t="s">
        <v>336</v>
      </c>
      <c r="H136" s="153">
        <v>1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222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251</v>
      </c>
    </row>
    <row r="137" spans="2:65" s="1" customFormat="1" ht="16.5" customHeight="1">
      <c r="B137" s="135"/>
      <c r="C137" s="149" t="s">
        <v>226</v>
      </c>
      <c r="D137" s="149" t="s">
        <v>270</v>
      </c>
      <c r="E137" s="150" t="s">
        <v>1383</v>
      </c>
      <c r="F137" s="151" t="s">
        <v>1384</v>
      </c>
      <c r="G137" s="152" t="s">
        <v>336</v>
      </c>
      <c r="H137" s="153">
        <v>10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222</v>
      </c>
      <c r="AT137" s="147" t="s">
        <v>270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201</v>
      </c>
      <c r="BM137" s="147" t="s">
        <v>254</v>
      </c>
    </row>
    <row r="138" spans="2:65" s="1" customFormat="1" ht="16.5" customHeight="1">
      <c r="B138" s="135"/>
      <c r="C138" s="149" t="s">
        <v>230</v>
      </c>
      <c r="D138" s="149" t="s">
        <v>270</v>
      </c>
      <c r="E138" s="150" t="s">
        <v>1385</v>
      </c>
      <c r="F138" s="151" t="s">
        <v>1386</v>
      </c>
      <c r="G138" s="152" t="s">
        <v>336</v>
      </c>
      <c r="H138" s="153">
        <v>8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0</v>
      </c>
      <c r="R138" s="145">
        <f t="shared" si="1"/>
        <v>0</v>
      </c>
      <c r="S138" s="145">
        <v>0</v>
      </c>
      <c r="T138" s="146">
        <f t="shared" si="2"/>
        <v>0</v>
      </c>
      <c r="AR138" s="147" t="s">
        <v>222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201</v>
      </c>
      <c r="BM138" s="147" t="s">
        <v>258</v>
      </c>
    </row>
    <row r="139" spans="2:65" s="1" customFormat="1" ht="16.5" customHeight="1">
      <c r="B139" s="135"/>
      <c r="C139" s="149" t="s">
        <v>234</v>
      </c>
      <c r="D139" s="149" t="s">
        <v>270</v>
      </c>
      <c r="E139" s="150" t="s">
        <v>1387</v>
      </c>
      <c r="F139" s="151" t="s">
        <v>1388</v>
      </c>
      <c r="G139" s="152" t="s">
        <v>336</v>
      </c>
      <c r="H139" s="153">
        <v>2</v>
      </c>
      <c r="I139" s="154"/>
      <c r="J139" s="154"/>
      <c r="K139" s="155"/>
      <c r="L139" s="156"/>
      <c r="M139" s="157" t="s">
        <v>1</v>
      </c>
      <c r="N139" s="158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222</v>
      </c>
      <c r="AT139" s="147" t="s">
        <v>270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201</v>
      </c>
      <c r="BM139" s="147" t="s">
        <v>261</v>
      </c>
    </row>
    <row r="140" spans="2:65" s="1" customFormat="1" ht="24.2" customHeight="1">
      <c r="B140" s="135"/>
      <c r="C140" s="149" t="s">
        <v>238</v>
      </c>
      <c r="D140" s="149" t="s">
        <v>270</v>
      </c>
      <c r="E140" s="150" t="s">
        <v>1389</v>
      </c>
      <c r="F140" s="151" t="s">
        <v>1390</v>
      </c>
      <c r="G140" s="152" t="s">
        <v>336</v>
      </c>
      <c r="H140" s="153">
        <v>1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0</v>
      </c>
      <c r="R140" s="145">
        <f t="shared" si="1"/>
        <v>0</v>
      </c>
      <c r="S140" s="145">
        <v>0</v>
      </c>
      <c r="T140" s="146">
        <f t="shared" si="2"/>
        <v>0</v>
      </c>
      <c r="AR140" s="147" t="s">
        <v>222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201</v>
      </c>
      <c r="BM140" s="147" t="s">
        <v>265</v>
      </c>
    </row>
    <row r="141" spans="2:65" s="1" customFormat="1" ht="21.75" customHeight="1">
      <c r="B141" s="135"/>
      <c r="C141" s="149" t="s">
        <v>241</v>
      </c>
      <c r="D141" s="149" t="s">
        <v>270</v>
      </c>
      <c r="E141" s="150" t="s">
        <v>1391</v>
      </c>
      <c r="F141" s="151" t="s">
        <v>1392</v>
      </c>
      <c r="G141" s="152" t="s">
        <v>336</v>
      </c>
      <c r="H141" s="153">
        <v>1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222</v>
      </c>
      <c r="AT141" s="147" t="s">
        <v>270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201</v>
      </c>
      <c r="BM141" s="147" t="s">
        <v>268</v>
      </c>
    </row>
    <row r="142" spans="2:65" s="1" customFormat="1" ht="16.5" customHeight="1">
      <c r="B142" s="135"/>
      <c r="C142" s="149" t="s">
        <v>244</v>
      </c>
      <c r="D142" s="149" t="s">
        <v>270</v>
      </c>
      <c r="E142" s="150" t="s">
        <v>1393</v>
      </c>
      <c r="F142" s="151" t="s">
        <v>1394</v>
      </c>
      <c r="G142" s="152" t="s">
        <v>336</v>
      </c>
      <c r="H142" s="153">
        <v>1</v>
      </c>
      <c r="I142" s="154"/>
      <c r="J142" s="154"/>
      <c r="K142" s="155"/>
      <c r="L142" s="156"/>
      <c r="M142" s="157" t="s">
        <v>1</v>
      </c>
      <c r="N142" s="158" t="s">
        <v>35</v>
      </c>
      <c r="O142" s="145">
        <v>0</v>
      </c>
      <c r="P142" s="145">
        <f t="shared" si="0"/>
        <v>0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222</v>
      </c>
      <c r="AT142" s="147" t="s">
        <v>270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201</v>
      </c>
      <c r="BM142" s="147" t="s">
        <v>273</v>
      </c>
    </row>
    <row r="143" spans="2:65" s="1" customFormat="1" ht="16.5" customHeight="1">
      <c r="B143" s="135"/>
      <c r="C143" s="149" t="s">
        <v>247</v>
      </c>
      <c r="D143" s="149" t="s">
        <v>270</v>
      </c>
      <c r="E143" s="150" t="s">
        <v>1395</v>
      </c>
      <c r="F143" s="151" t="s">
        <v>1396</v>
      </c>
      <c r="G143" s="152" t="s">
        <v>336</v>
      </c>
      <c r="H143" s="153">
        <v>1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0</v>
      </c>
      <c r="R143" s="145">
        <f t="shared" si="1"/>
        <v>0</v>
      </c>
      <c r="S143" s="145">
        <v>0</v>
      </c>
      <c r="T143" s="146">
        <f t="shared" si="2"/>
        <v>0</v>
      </c>
      <c r="AR143" s="147" t="s">
        <v>222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201</v>
      </c>
      <c r="BM143" s="147" t="s">
        <v>276</v>
      </c>
    </row>
    <row r="144" spans="2:65" s="11" customFormat="1" ht="22.9" customHeight="1">
      <c r="B144" s="124"/>
      <c r="D144" s="125" t="s">
        <v>68</v>
      </c>
      <c r="E144" s="133" t="s">
        <v>1397</v>
      </c>
      <c r="F144" s="133" t="s">
        <v>1398</v>
      </c>
      <c r="J144" s="134"/>
      <c r="L144" s="124"/>
      <c r="M144" s="128"/>
      <c r="P144" s="129">
        <f>SUM(P145:P151)</f>
        <v>0</v>
      </c>
      <c r="R144" s="129">
        <f>SUM(R145:R151)</f>
        <v>0</v>
      </c>
      <c r="T144" s="130">
        <f>SUM(T145:T151)</f>
        <v>0</v>
      </c>
      <c r="AR144" s="125" t="s">
        <v>76</v>
      </c>
      <c r="AT144" s="131" t="s">
        <v>68</v>
      </c>
      <c r="AU144" s="131" t="s">
        <v>76</v>
      </c>
      <c r="AY144" s="125" t="s">
        <v>195</v>
      </c>
      <c r="BK144" s="132">
        <f>SUM(BK145:BK151)</f>
        <v>0</v>
      </c>
    </row>
    <row r="145" spans="2:65" s="1" customFormat="1" ht="16.5" customHeight="1">
      <c r="B145" s="135"/>
      <c r="C145" s="136" t="s">
        <v>251</v>
      </c>
      <c r="D145" s="136" t="s">
        <v>197</v>
      </c>
      <c r="E145" s="137" t="s">
        <v>1399</v>
      </c>
      <c r="F145" s="138" t="s">
        <v>1400</v>
      </c>
      <c r="G145" s="139" t="s">
        <v>299</v>
      </c>
      <c r="H145" s="140">
        <v>20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ref="P145:P151" si="9">O145*H145</f>
        <v>0</v>
      </c>
      <c r="Q145" s="145">
        <v>0</v>
      </c>
      <c r="R145" s="145">
        <f t="shared" ref="R145:R151" si="10">Q145*H145</f>
        <v>0</v>
      </c>
      <c r="S145" s="145">
        <v>0</v>
      </c>
      <c r="T145" s="146">
        <f t="shared" ref="T145:T151" si="11">S145*H145</f>
        <v>0</v>
      </c>
      <c r="AR145" s="147" t="s">
        <v>201</v>
      </c>
      <c r="AT145" s="147" t="s">
        <v>197</v>
      </c>
      <c r="AU145" s="147" t="s">
        <v>82</v>
      </c>
      <c r="AY145" s="13" t="s">
        <v>195</v>
      </c>
      <c r="BE145" s="148">
        <f t="shared" ref="BE145:BE151" si="12">IF(N145="základná",J145,0)</f>
        <v>0</v>
      </c>
      <c r="BF145" s="148">
        <f t="shared" ref="BF145:BF151" si="13">IF(N145="znížená",J145,0)</f>
        <v>0</v>
      </c>
      <c r="BG145" s="148">
        <f t="shared" ref="BG145:BG151" si="14">IF(N145="zákl. prenesená",J145,0)</f>
        <v>0</v>
      </c>
      <c r="BH145" s="148">
        <f t="shared" ref="BH145:BH151" si="15">IF(N145="zníž. prenesená",J145,0)</f>
        <v>0</v>
      </c>
      <c r="BI145" s="148">
        <f t="shared" ref="BI145:BI151" si="16">IF(N145="nulová",J145,0)</f>
        <v>0</v>
      </c>
      <c r="BJ145" s="13" t="s">
        <v>82</v>
      </c>
      <c r="BK145" s="148">
        <f t="shared" ref="BK145:BK151" si="17">ROUND(I145*H145,2)</f>
        <v>0</v>
      </c>
      <c r="BL145" s="13" t="s">
        <v>201</v>
      </c>
      <c r="BM145" s="147" t="s">
        <v>279</v>
      </c>
    </row>
    <row r="146" spans="2:65" s="1" customFormat="1" ht="24.2" customHeight="1">
      <c r="B146" s="135"/>
      <c r="C146" s="136" t="s">
        <v>255</v>
      </c>
      <c r="D146" s="136" t="s">
        <v>197</v>
      </c>
      <c r="E146" s="137" t="s">
        <v>1401</v>
      </c>
      <c r="F146" s="138" t="s">
        <v>1402</v>
      </c>
      <c r="G146" s="139" t="s">
        <v>299</v>
      </c>
      <c r="H146" s="140">
        <v>300</v>
      </c>
      <c r="I146" s="141"/>
      <c r="J146" s="141"/>
      <c r="K146" s="142"/>
      <c r="L146" s="25"/>
      <c r="M146" s="143" t="s">
        <v>1</v>
      </c>
      <c r="N146" s="144" t="s">
        <v>35</v>
      </c>
      <c r="O146" s="145">
        <v>0</v>
      </c>
      <c r="P146" s="145">
        <f t="shared" si="9"/>
        <v>0</v>
      </c>
      <c r="Q146" s="145">
        <v>0</v>
      </c>
      <c r="R146" s="145">
        <f t="shared" si="10"/>
        <v>0</v>
      </c>
      <c r="S146" s="145">
        <v>0</v>
      </c>
      <c r="T146" s="146">
        <f t="shared" si="11"/>
        <v>0</v>
      </c>
      <c r="AR146" s="147" t="s">
        <v>201</v>
      </c>
      <c r="AT146" s="147" t="s">
        <v>197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201</v>
      </c>
      <c r="BM146" s="147" t="s">
        <v>285</v>
      </c>
    </row>
    <row r="147" spans="2:65" s="1" customFormat="1" ht="16.5" customHeight="1">
      <c r="B147" s="135"/>
      <c r="C147" s="136" t="s">
        <v>254</v>
      </c>
      <c r="D147" s="136" t="s">
        <v>197</v>
      </c>
      <c r="E147" s="137" t="s">
        <v>1403</v>
      </c>
      <c r="F147" s="138" t="s">
        <v>1404</v>
      </c>
      <c r="G147" s="139" t="s">
        <v>336</v>
      </c>
      <c r="H147" s="140">
        <v>900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</v>
      </c>
      <c r="P147" s="145">
        <f t="shared" si="9"/>
        <v>0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201</v>
      </c>
      <c r="AT147" s="147" t="s">
        <v>197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201</v>
      </c>
      <c r="BM147" s="147" t="s">
        <v>287</v>
      </c>
    </row>
    <row r="148" spans="2:65" s="1" customFormat="1" ht="16.5" customHeight="1">
      <c r="B148" s="135"/>
      <c r="C148" s="136" t="s">
        <v>262</v>
      </c>
      <c r="D148" s="136" t="s">
        <v>197</v>
      </c>
      <c r="E148" s="137" t="s">
        <v>1405</v>
      </c>
      <c r="F148" s="138" t="s">
        <v>1336</v>
      </c>
      <c r="G148" s="139" t="s">
        <v>336</v>
      </c>
      <c r="H148" s="140">
        <v>900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9"/>
        <v>0</v>
      </c>
      <c r="Q148" s="145">
        <v>0</v>
      </c>
      <c r="R148" s="145">
        <f t="shared" si="10"/>
        <v>0</v>
      </c>
      <c r="S148" s="145">
        <v>0</v>
      </c>
      <c r="T148" s="146">
        <f t="shared" si="11"/>
        <v>0</v>
      </c>
      <c r="AR148" s="147" t="s">
        <v>201</v>
      </c>
      <c r="AT148" s="147" t="s">
        <v>197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292</v>
      </c>
    </row>
    <row r="149" spans="2:65" s="1" customFormat="1" ht="16.5" customHeight="1">
      <c r="B149" s="135"/>
      <c r="C149" s="136" t="s">
        <v>258</v>
      </c>
      <c r="D149" s="136" t="s">
        <v>197</v>
      </c>
      <c r="E149" s="137" t="s">
        <v>1406</v>
      </c>
      <c r="F149" s="138" t="s">
        <v>1337</v>
      </c>
      <c r="G149" s="139" t="s">
        <v>336</v>
      </c>
      <c r="H149" s="140">
        <v>15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201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295</v>
      </c>
    </row>
    <row r="150" spans="2:65" s="1" customFormat="1" ht="16.5" customHeight="1">
      <c r="B150" s="135"/>
      <c r="C150" s="136" t="s">
        <v>269</v>
      </c>
      <c r="D150" s="136" t="s">
        <v>197</v>
      </c>
      <c r="E150" s="137" t="s">
        <v>1407</v>
      </c>
      <c r="F150" s="138" t="s">
        <v>1338</v>
      </c>
      <c r="G150" s="139" t="s">
        <v>336</v>
      </c>
      <c r="H150" s="140">
        <v>1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201</v>
      </c>
      <c r="AT150" s="147" t="s">
        <v>197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300</v>
      </c>
    </row>
    <row r="151" spans="2:65" s="1" customFormat="1" ht="21.75" customHeight="1">
      <c r="B151" s="135"/>
      <c r="C151" s="136" t="s">
        <v>261</v>
      </c>
      <c r="D151" s="136" t="s">
        <v>197</v>
      </c>
      <c r="E151" s="137" t="s">
        <v>1408</v>
      </c>
      <c r="F151" s="138" t="s">
        <v>1339</v>
      </c>
      <c r="G151" s="139" t="s">
        <v>744</v>
      </c>
      <c r="H151" s="140">
        <v>1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201</v>
      </c>
      <c r="AT151" s="147" t="s">
        <v>197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303</v>
      </c>
    </row>
    <row r="152" spans="2:65" s="11" customFormat="1" ht="22.9" customHeight="1">
      <c r="B152" s="124"/>
      <c r="D152" s="125" t="s">
        <v>68</v>
      </c>
      <c r="E152" s="133" t="s">
        <v>1132</v>
      </c>
      <c r="F152" s="133" t="s">
        <v>1133</v>
      </c>
      <c r="J152" s="134"/>
      <c r="L152" s="124"/>
      <c r="M152" s="128"/>
      <c r="P152" s="129">
        <f>SUM(P153:P159)</f>
        <v>0</v>
      </c>
      <c r="R152" s="129">
        <f>SUM(R153:R159)</f>
        <v>0</v>
      </c>
      <c r="T152" s="130">
        <f>SUM(T153:T159)</f>
        <v>0</v>
      </c>
      <c r="AR152" s="125" t="s">
        <v>201</v>
      </c>
      <c r="AT152" s="131" t="s">
        <v>68</v>
      </c>
      <c r="AU152" s="131" t="s">
        <v>76</v>
      </c>
      <c r="AY152" s="125" t="s">
        <v>195</v>
      </c>
      <c r="BK152" s="132">
        <f>SUM(BK153:BK159)</f>
        <v>0</v>
      </c>
    </row>
    <row r="153" spans="2:65" s="1" customFormat="1" ht="16.5" customHeight="1">
      <c r="B153" s="135"/>
      <c r="C153" s="136" t="s">
        <v>7</v>
      </c>
      <c r="D153" s="136" t="s">
        <v>197</v>
      </c>
      <c r="E153" s="137" t="s">
        <v>1409</v>
      </c>
      <c r="F153" s="138" t="s">
        <v>1341</v>
      </c>
      <c r="G153" s="139" t="s">
        <v>744</v>
      </c>
      <c r="H153" s="140">
        <v>1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ref="P153:P159" si="18">O153*H153</f>
        <v>0</v>
      </c>
      <c r="Q153" s="145">
        <v>0</v>
      </c>
      <c r="R153" s="145">
        <f t="shared" ref="R153:R159" si="19">Q153*H153</f>
        <v>0</v>
      </c>
      <c r="S153" s="145">
        <v>0</v>
      </c>
      <c r="T153" s="146">
        <f t="shared" ref="T153:T159" si="20">S153*H153</f>
        <v>0</v>
      </c>
      <c r="AR153" s="147" t="s">
        <v>1136</v>
      </c>
      <c r="AT153" s="147" t="s">
        <v>197</v>
      </c>
      <c r="AU153" s="147" t="s">
        <v>82</v>
      </c>
      <c r="AY153" s="13" t="s">
        <v>195</v>
      </c>
      <c r="BE153" s="148">
        <f t="shared" ref="BE153:BE159" si="21">IF(N153="základná",J153,0)</f>
        <v>0</v>
      </c>
      <c r="BF153" s="148">
        <f t="shared" ref="BF153:BF159" si="22">IF(N153="znížená",J153,0)</f>
        <v>0</v>
      </c>
      <c r="BG153" s="148">
        <f t="shared" ref="BG153:BG159" si="23">IF(N153="zákl. prenesená",J153,0)</f>
        <v>0</v>
      </c>
      <c r="BH153" s="148">
        <f t="shared" ref="BH153:BH159" si="24">IF(N153="zníž. prenesená",J153,0)</f>
        <v>0</v>
      </c>
      <c r="BI153" s="148">
        <f t="shared" ref="BI153:BI159" si="25">IF(N153="nulová",J153,0)</f>
        <v>0</v>
      </c>
      <c r="BJ153" s="13" t="s">
        <v>82</v>
      </c>
      <c r="BK153" s="148">
        <f t="shared" ref="BK153:BK159" si="26">ROUND(I153*H153,2)</f>
        <v>0</v>
      </c>
      <c r="BL153" s="13" t="s">
        <v>1136</v>
      </c>
      <c r="BM153" s="147" t="s">
        <v>307</v>
      </c>
    </row>
    <row r="154" spans="2:65" s="1" customFormat="1" ht="16.5" customHeight="1">
      <c r="B154" s="135"/>
      <c r="C154" s="136" t="s">
        <v>265</v>
      </c>
      <c r="D154" s="136" t="s">
        <v>197</v>
      </c>
      <c r="E154" s="137" t="s">
        <v>1410</v>
      </c>
      <c r="F154" s="138" t="s">
        <v>1343</v>
      </c>
      <c r="G154" s="139" t="s">
        <v>744</v>
      </c>
      <c r="H154" s="140">
        <v>1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18"/>
        <v>0</v>
      </c>
      <c r="Q154" s="145">
        <v>0</v>
      </c>
      <c r="R154" s="145">
        <f t="shared" si="19"/>
        <v>0</v>
      </c>
      <c r="S154" s="145">
        <v>0</v>
      </c>
      <c r="T154" s="146">
        <f t="shared" si="20"/>
        <v>0</v>
      </c>
      <c r="AR154" s="147" t="s">
        <v>1136</v>
      </c>
      <c r="AT154" s="147" t="s">
        <v>197</v>
      </c>
      <c r="AU154" s="147" t="s">
        <v>82</v>
      </c>
      <c r="AY154" s="13" t="s">
        <v>195</v>
      </c>
      <c r="BE154" s="148">
        <f t="shared" si="21"/>
        <v>0</v>
      </c>
      <c r="BF154" s="148">
        <f t="shared" si="22"/>
        <v>0</v>
      </c>
      <c r="BG154" s="148">
        <f t="shared" si="23"/>
        <v>0</v>
      </c>
      <c r="BH154" s="148">
        <f t="shared" si="24"/>
        <v>0</v>
      </c>
      <c r="BI154" s="148">
        <f t="shared" si="25"/>
        <v>0</v>
      </c>
      <c r="BJ154" s="13" t="s">
        <v>82</v>
      </c>
      <c r="BK154" s="148">
        <f t="shared" si="26"/>
        <v>0</v>
      </c>
      <c r="BL154" s="13" t="s">
        <v>1136</v>
      </c>
      <c r="BM154" s="147" t="s">
        <v>310</v>
      </c>
    </row>
    <row r="155" spans="2:65" s="1" customFormat="1" ht="16.5" customHeight="1">
      <c r="B155" s="135"/>
      <c r="C155" s="136" t="s">
        <v>286</v>
      </c>
      <c r="D155" s="136" t="s">
        <v>197</v>
      </c>
      <c r="E155" s="137" t="s">
        <v>1411</v>
      </c>
      <c r="F155" s="138" t="s">
        <v>1345</v>
      </c>
      <c r="G155" s="139" t="s">
        <v>744</v>
      </c>
      <c r="H155" s="140">
        <v>1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0</v>
      </c>
      <c r="P155" s="145">
        <f t="shared" si="18"/>
        <v>0</v>
      </c>
      <c r="Q155" s="145">
        <v>0</v>
      </c>
      <c r="R155" s="145">
        <f t="shared" si="19"/>
        <v>0</v>
      </c>
      <c r="S155" s="145">
        <v>0</v>
      </c>
      <c r="T155" s="146">
        <f t="shared" si="20"/>
        <v>0</v>
      </c>
      <c r="AR155" s="147" t="s">
        <v>1136</v>
      </c>
      <c r="AT155" s="147" t="s">
        <v>197</v>
      </c>
      <c r="AU155" s="147" t="s">
        <v>82</v>
      </c>
      <c r="AY155" s="13" t="s">
        <v>195</v>
      </c>
      <c r="BE155" s="148">
        <f t="shared" si="21"/>
        <v>0</v>
      </c>
      <c r="BF155" s="148">
        <f t="shared" si="22"/>
        <v>0</v>
      </c>
      <c r="BG155" s="148">
        <f t="shared" si="23"/>
        <v>0</v>
      </c>
      <c r="BH155" s="148">
        <f t="shared" si="24"/>
        <v>0</v>
      </c>
      <c r="BI155" s="148">
        <f t="shared" si="25"/>
        <v>0</v>
      </c>
      <c r="BJ155" s="13" t="s">
        <v>82</v>
      </c>
      <c r="BK155" s="148">
        <f t="shared" si="26"/>
        <v>0</v>
      </c>
      <c r="BL155" s="13" t="s">
        <v>1136</v>
      </c>
      <c r="BM155" s="147" t="s">
        <v>314</v>
      </c>
    </row>
    <row r="156" spans="2:65" s="1" customFormat="1" ht="21.75" customHeight="1">
      <c r="B156" s="135"/>
      <c r="C156" s="136" t="s">
        <v>268</v>
      </c>
      <c r="D156" s="136" t="s">
        <v>197</v>
      </c>
      <c r="E156" s="137" t="s">
        <v>68</v>
      </c>
      <c r="F156" s="138" t="s">
        <v>1350</v>
      </c>
      <c r="G156" s="139" t="s">
        <v>1412</v>
      </c>
      <c r="H156" s="140">
        <v>1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</v>
      </c>
      <c r="P156" s="145">
        <f t="shared" si="18"/>
        <v>0</v>
      </c>
      <c r="Q156" s="145">
        <v>0</v>
      </c>
      <c r="R156" s="145">
        <f t="shared" si="19"/>
        <v>0</v>
      </c>
      <c r="S156" s="145">
        <v>0</v>
      </c>
      <c r="T156" s="146">
        <f t="shared" si="20"/>
        <v>0</v>
      </c>
      <c r="AR156" s="147" t="s">
        <v>1136</v>
      </c>
      <c r="AT156" s="147" t="s">
        <v>197</v>
      </c>
      <c r="AU156" s="147" t="s">
        <v>82</v>
      </c>
      <c r="AY156" s="13" t="s">
        <v>195</v>
      </c>
      <c r="BE156" s="148">
        <f t="shared" si="21"/>
        <v>0</v>
      </c>
      <c r="BF156" s="148">
        <f t="shared" si="22"/>
        <v>0</v>
      </c>
      <c r="BG156" s="148">
        <f t="shared" si="23"/>
        <v>0</v>
      </c>
      <c r="BH156" s="148">
        <f t="shared" si="24"/>
        <v>0</v>
      </c>
      <c r="BI156" s="148">
        <f t="shared" si="25"/>
        <v>0</v>
      </c>
      <c r="BJ156" s="13" t="s">
        <v>82</v>
      </c>
      <c r="BK156" s="148">
        <f t="shared" si="26"/>
        <v>0</v>
      </c>
      <c r="BL156" s="13" t="s">
        <v>1136</v>
      </c>
      <c r="BM156" s="147" t="s">
        <v>317</v>
      </c>
    </row>
    <row r="157" spans="2:65" s="1" customFormat="1" ht="16.5" customHeight="1">
      <c r="B157" s="135"/>
      <c r="C157" s="136" t="s">
        <v>289</v>
      </c>
      <c r="D157" s="136" t="s">
        <v>197</v>
      </c>
      <c r="E157" s="137" t="s">
        <v>1413</v>
      </c>
      <c r="F157" s="138" t="s">
        <v>1352</v>
      </c>
      <c r="G157" s="139" t="s">
        <v>1348</v>
      </c>
      <c r="H157" s="140">
        <v>1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</v>
      </c>
      <c r="P157" s="145">
        <f t="shared" si="18"/>
        <v>0</v>
      </c>
      <c r="Q157" s="145">
        <v>0</v>
      </c>
      <c r="R157" s="145">
        <f t="shared" si="19"/>
        <v>0</v>
      </c>
      <c r="S157" s="145">
        <v>0</v>
      </c>
      <c r="T157" s="146">
        <f t="shared" si="20"/>
        <v>0</v>
      </c>
      <c r="AR157" s="147" t="s">
        <v>1136</v>
      </c>
      <c r="AT157" s="147" t="s">
        <v>197</v>
      </c>
      <c r="AU157" s="147" t="s">
        <v>82</v>
      </c>
      <c r="AY157" s="13" t="s">
        <v>195</v>
      </c>
      <c r="BE157" s="148">
        <f t="shared" si="21"/>
        <v>0</v>
      </c>
      <c r="BF157" s="148">
        <f t="shared" si="22"/>
        <v>0</v>
      </c>
      <c r="BG157" s="148">
        <f t="shared" si="23"/>
        <v>0</v>
      </c>
      <c r="BH157" s="148">
        <f t="shared" si="24"/>
        <v>0</v>
      </c>
      <c r="BI157" s="148">
        <f t="shared" si="25"/>
        <v>0</v>
      </c>
      <c r="BJ157" s="13" t="s">
        <v>82</v>
      </c>
      <c r="BK157" s="148">
        <f t="shared" si="26"/>
        <v>0</v>
      </c>
      <c r="BL157" s="13" t="s">
        <v>1136</v>
      </c>
      <c r="BM157" s="147" t="s">
        <v>322</v>
      </c>
    </row>
    <row r="158" spans="2:65" s="1" customFormat="1" ht="16.5" customHeight="1">
      <c r="B158" s="135"/>
      <c r="C158" s="136" t="s">
        <v>273</v>
      </c>
      <c r="D158" s="136" t="s">
        <v>197</v>
      </c>
      <c r="E158" s="137" t="s">
        <v>1414</v>
      </c>
      <c r="F158" s="138" t="s">
        <v>1356</v>
      </c>
      <c r="G158" s="139" t="s">
        <v>744</v>
      </c>
      <c r="H158" s="140">
        <v>1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18"/>
        <v>0</v>
      </c>
      <c r="Q158" s="145">
        <v>0</v>
      </c>
      <c r="R158" s="145">
        <f t="shared" si="19"/>
        <v>0</v>
      </c>
      <c r="S158" s="145">
        <v>0</v>
      </c>
      <c r="T158" s="146">
        <f t="shared" si="20"/>
        <v>0</v>
      </c>
      <c r="AR158" s="147" t="s">
        <v>1136</v>
      </c>
      <c r="AT158" s="147" t="s">
        <v>197</v>
      </c>
      <c r="AU158" s="147" t="s">
        <v>82</v>
      </c>
      <c r="AY158" s="13" t="s">
        <v>195</v>
      </c>
      <c r="BE158" s="148">
        <f t="shared" si="21"/>
        <v>0</v>
      </c>
      <c r="BF158" s="148">
        <f t="shared" si="22"/>
        <v>0</v>
      </c>
      <c r="BG158" s="148">
        <f t="shared" si="23"/>
        <v>0</v>
      </c>
      <c r="BH158" s="148">
        <f t="shared" si="24"/>
        <v>0</v>
      </c>
      <c r="BI158" s="148">
        <f t="shared" si="25"/>
        <v>0</v>
      </c>
      <c r="BJ158" s="13" t="s">
        <v>82</v>
      </c>
      <c r="BK158" s="148">
        <f t="shared" si="26"/>
        <v>0</v>
      </c>
      <c r="BL158" s="13" t="s">
        <v>1136</v>
      </c>
      <c r="BM158" s="147" t="s">
        <v>325</v>
      </c>
    </row>
    <row r="159" spans="2:65" s="1" customFormat="1" ht="16.5" customHeight="1">
      <c r="B159" s="135"/>
      <c r="C159" s="136" t="s">
        <v>296</v>
      </c>
      <c r="D159" s="136" t="s">
        <v>197</v>
      </c>
      <c r="E159" s="137" t="s">
        <v>1415</v>
      </c>
      <c r="F159" s="138" t="s">
        <v>1416</v>
      </c>
      <c r="G159" s="139" t="s">
        <v>1348</v>
      </c>
      <c r="H159" s="140">
        <v>1</v>
      </c>
      <c r="I159" s="141"/>
      <c r="J159" s="141"/>
      <c r="K159" s="142"/>
      <c r="L159" s="25"/>
      <c r="M159" s="163" t="s">
        <v>1</v>
      </c>
      <c r="N159" s="164" t="s">
        <v>35</v>
      </c>
      <c r="O159" s="161">
        <v>0</v>
      </c>
      <c r="P159" s="161">
        <f t="shared" si="18"/>
        <v>0</v>
      </c>
      <c r="Q159" s="161">
        <v>0</v>
      </c>
      <c r="R159" s="161">
        <f t="shared" si="19"/>
        <v>0</v>
      </c>
      <c r="S159" s="161">
        <v>0</v>
      </c>
      <c r="T159" s="162">
        <f t="shared" si="20"/>
        <v>0</v>
      </c>
      <c r="AR159" s="147" t="s">
        <v>1136</v>
      </c>
      <c r="AT159" s="147" t="s">
        <v>197</v>
      </c>
      <c r="AU159" s="147" t="s">
        <v>82</v>
      </c>
      <c r="AY159" s="13" t="s">
        <v>195</v>
      </c>
      <c r="BE159" s="148">
        <f t="shared" si="21"/>
        <v>0</v>
      </c>
      <c r="BF159" s="148">
        <f t="shared" si="22"/>
        <v>0</v>
      </c>
      <c r="BG159" s="148">
        <f t="shared" si="23"/>
        <v>0</v>
      </c>
      <c r="BH159" s="148">
        <f t="shared" si="24"/>
        <v>0</v>
      </c>
      <c r="BI159" s="148">
        <f t="shared" si="25"/>
        <v>0</v>
      </c>
      <c r="BJ159" s="13" t="s">
        <v>82</v>
      </c>
      <c r="BK159" s="148">
        <f t="shared" si="26"/>
        <v>0</v>
      </c>
      <c r="BL159" s="13" t="s">
        <v>1136</v>
      </c>
      <c r="BM159" s="147" t="s">
        <v>329</v>
      </c>
    </row>
    <row r="160" spans="2:65" s="1" customFormat="1" ht="6.95" customHeight="1"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25"/>
    </row>
  </sheetData>
  <autoFilter ref="C124:K159" xr:uid="{00000000-0009-0000-0000-000007000000}"/>
  <mergeCells count="11">
    <mergeCell ref="E117:H117"/>
    <mergeCell ref="E7:H7"/>
    <mergeCell ref="E9:H9"/>
    <mergeCell ref="E11:H11"/>
    <mergeCell ref="E29:H29"/>
    <mergeCell ref="E85:H85"/>
    <mergeCell ref="L2:V2"/>
    <mergeCell ref="E87:H87"/>
    <mergeCell ref="E89:H89"/>
    <mergeCell ref="E113:H113"/>
    <mergeCell ref="E115:H11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28"/>
  <sheetViews>
    <sheetView showGridLines="0" workbookViewId="0">
      <selection activeCell="Z23" sqref="Z2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105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1417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ROUND(J121,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ROUND((SUM(BE121:BE127)),  2)</f>
        <v>0</v>
      </c>
      <c r="G35" s="93"/>
      <c r="H35" s="93"/>
      <c r="I35" s="94">
        <v>0.23</v>
      </c>
      <c r="J35" s="92">
        <f>ROUND(((SUM(BE121:BE127))*I35),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ROUND((SUM(BF121:BF127)),  2)</f>
        <v>0</v>
      </c>
      <c r="I36" s="95">
        <v>0.23</v>
      </c>
      <c r="J36" s="82">
        <f>ROUND(((SUM(BF121:BF127))*I36),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ROUND((SUM(BG121:BG127)),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ROUND((SUM(BH121:BH127)),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ROUND((SUM(BI121:BI127)),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ZOT - ZOTa SH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J121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1418</v>
      </c>
      <c r="E99" s="109"/>
      <c r="F99" s="109"/>
      <c r="G99" s="109"/>
      <c r="H99" s="109"/>
      <c r="I99" s="109"/>
      <c r="J99" s="110">
        <f>J122</f>
        <v>0</v>
      </c>
      <c r="L99" s="107"/>
    </row>
    <row r="100" spans="2:47" s="1" customFormat="1" ht="21.75" customHeight="1">
      <c r="B100" s="25"/>
      <c r="L100" s="25"/>
    </row>
    <row r="101" spans="2:47" s="1" customFormat="1" ht="6.95" customHeight="1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5"/>
    </row>
    <row r="105" spans="2:47" s="1" customFormat="1" ht="6.95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5"/>
    </row>
    <row r="106" spans="2:47" s="1" customFormat="1" ht="24.95" customHeight="1">
      <c r="B106" s="25"/>
      <c r="C106" s="17" t="s">
        <v>181</v>
      </c>
      <c r="L106" s="25"/>
    </row>
    <row r="107" spans="2:47" s="1" customFormat="1" ht="6.95" customHeight="1">
      <c r="B107" s="25"/>
      <c r="L107" s="25"/>
    </row>
    <row r="108" spans="2:47" s="1" customFormat="1" ht="12" customHeight="1">
      <c r="B108" s="25"/>
      <c r="C108" s="22" t="s">
        <v>13</v>
      </c>
      <c r="L108" s="25"/>
    </row>
    <row r="109" spans="2:47" s="1" customFormat="1" ht="16.5" customHeight="1">
      <c r="B109" s="25"/>
      <c r="E109" s="207" t="str">
        <f>E7</f>
        <v>Športová hala OLYMPIA v Nitre</v>
      </c>
      <c r="F109" s="209"/>
      <c r="G109" s="209"/>
      <c r="H109" s="209"/>
      <c r="L109" s="25"/>
    </row>
    <row r="110" spans="2:47" ht="12" customHeight="1">
      <c r="B110" s="16"/>
      <c r="C110" s="22" t="s">
        <v>143</v>
      </c>
      <c r="L110" s="16"/>
    </row>
    <row r="111" spans="2:47" s="1" customFormat="1" ht="16.5" customHeight="1">
      <c r="B111" s="25"/>
      <c r="E111" s="207" t="s">
        <v>144</v>
      </c>
      <c r="F111" s="208"/>
      <c r="G111" s="208"/>
      <c r="H111" s="208"/>
      <c r="L111" s="25"/>
    </row>
    <row r="112" spans="2:47" s="1" customFormat="1" ht="12" customHeight="1">
      <c r="B112" s="25"/>
      <c r="C112" s="22" t="s">
        <v>145</v>
      </c>
      <c r="L112" s="25"/>
    </row>
    <row r="113" spans="2:65" s="1" customFormat="1" ht="16.5" customHeight="1">
      <c r="B113" s="25"/>
      <c r="E113" s="194" t="str">
        <f>E11</f>
        <v>ZOT - ZOTa SH</v>
      </c>
      <c r="F113" s="208"/>
      <c r="G113" s="208"/>
      <c r="H113" s="208"/>
      <c r="L113" s="25"/>
    </row>
    <row r="114" spans="2:65" s="1" customFormat="1" ht="6.95" customHeight="1">
      <c r="B114" s="25"/>
      <c r="L114" s="25"/>
    </row>
    <row r="115" spans="2:65" s="1" customFormat="1" ht="12" customHeight="1">
      <c r="B115" s="25"/>
      <c r="C115" s="22" t="s">
        <v>17</v>
      </c>
      <c r="F115" s="20" t="str">
        <f>F14</f>
        <v>Nitra</v>
      </c>
      <c r="I115" s="22" t="s">
        <v>18</v>
      </c>
      <c r="J115" s="48" t="str">
        <f>IF(J14="","",J14)</f>
        <v>8. 7. 2025</v>
      </c>
      <c r="L115" s="25"/>
    </row>
    <row r="116" spans="2:65" s="1" customFormat="1" ht="6.95" customHeight="1">
      <c r="B116" s="25"/>
      <c r="L116" s="25"/>
    </row>
    <row r="117" spans="2:65" s="1" customFormat="1" ht="15.2" customHeight="1">
      <c r="B117" s="25"/>
      <c r="C117" s="22" t="s">
        <v>20</v>
      </c>
      <c r="F117" s="20" t="str">
        <f>E17</f>
        <v>Športová hala OLYMPIA s.r.o.</v>
      </c>
      <c r="I117" s="22" t="s">
        <v>24</v>
      </c>
      <c r="J117" s="23" t="str">
        <f>E23</f>
        <v>Ing. Stanislav Karas</v>
      </c>
      <c r="L117" s="25"/>
    </row>
    <row r="118" spans="2:65" s="1" customFormat="1" ht="15.2" customHeight="1">
      <c r="B118" s="25"/>
      <c r="C118" s="22" t="s">
        <v>23</v>
      </c>
      <c r="F118" s="20" t="str">
        <f>IF(E20="","",E20)</f>
        <v/>
      </c>
      <c r="I118" s="22" t="s">
        <v>27</v>
      </c>
      <c r="J118" s="23">
        <f>E26</f>
        <v>0</v>
      </c>
      <c r="L118" s="25"/>
    </row>
    <row r="119" spans="2:65" s="1" customFormat="1" ht="10.35" customHeight="1">
      <c r="B119" s="25"/>
      <c r="L119" s="25"/>
    </row>
    <row r="120" spans="2:65" s="10" customFormat="1" ht="29.25" customHeight="1">
      <c r="B120" s="115"/>
      <c r="C120" s="116" t="s">
        <v>182</v>
      </c>
      <c r="D120" s="117" t="s">
        <v>54</v>
      </c>
      <c r="E120" s="117" t="s">
        <v>50</v>
      </c>
      <c r="F120" s="117" t="s">
        <v>51</v>
      </c>
      <c r="G120" s="117" t="s">
        <v>183</v>
      </c>
      <c r="H120" s="117" t="s">
        <v>184</v>
      </c>
      <c r="I120" s="117" t="s">
        <v>185</v>
      </c>
      <c r="J120" s="118" t="s">
        <v>149</v>
      </c>
      <c r="K120" s="119" t="s">
        <v>186</v>
      </c>
      <c r="L120" s="115"/>
      <c r="M120" s="55" t="s">
        <v>1</v>
      </c>
      <c r="N120" s="56" t="s">
        <v>33</v>
      </c>
      <c r="O120" s="56" t="s">
        <v>187</v>
      </c>
      <c r="P120" s="56" t="s">
        <v>188</v>
      </c>
      <c r="Q120" s="56" t="s">
        <v>189</v>
      </c>
      <c r="R120" s="56" t="s">
        <v>190</v>
      </c>
      <c r="S120" s="56" t="s">
        <v>191</v>
      </c>
      <c r="T120" s="57" t="s">
        <v>192</v>
      </c>
    </row>
    <row r="121" spans="2:65" s="1" customFormat="1" ht="22.9" customHeight="1">
      <c r="B121" s="25"/>
      <c r="C121" s="60" t="s">
        <v>150</v>
      </c>
      <c r="J121" s="120">
        <f>BK121</f>
        <v>0</v>
      </c>
      <c r="L121" s="25"/>
      <c r="M121" s="58"/>
      <c r="N121" s="49"/>
      <c r="O121" s="49"/>
      <c r="P121" s="121">
        <f>P122</f>
        <v>0</v>
      </c>
      <c r="Q121" s="49"/>
      <c r="R121" s="121">
        <f>R122</f>
        <v>0</v>
      </c>
      <c r="S121" s="49"/>
      <c r="T121" s="122">
        <f>T122</f>
        <v>0</v>
      </c>
      <c r="AT121" s="13" t="s">
        <v>68</v>
      </c>
      <c r="AU121" s="13" t="s">
        <v>151</v>
      </c>
      <c r="BK121" s="123">
        <f>BK122</f>
        <v>0</v>
      </c>
    </row>
    <row r="122" spans="2:65" s="11" customFormat="1" ht="25.9" customHeight="1">
      <c r="B122" s="124"/>
      <c r="D122" s="125" t="s">
        <v>68</v>
      </c>
      <c r="E122" s="126" t="s">
        <v>103</v>
      </c>
      <c r="F122" s="126" t="s">
        <v>1419</v>
      </c>
      <c r="J122" s="127">
        <f>BK122</f>
        <v>0</v>
      </c>
      <c r="L122" s="124"/>
      <c r="M122" s="128"/>
      <c r="P122" s="129">
        <f>SUM(P123:P127)</f>
        <v>0</v>
      </c>
      <c r="R122" s="129">
        <f>SUM(R123:R127)</f>
        <v>0</v>
      </c>
      <c r="T122" s="130">
        <f>SUM(T123:T127)</f>
        <v>0</v>
      </c>
      <c r="AR122" s="125" t="s">
        <v>88</v>
      </c>
      <c r="AT122" s="131" t="s">
        <v>68</v>
      </c>
      <c r="AU122" s="131" t="s">
        <v>69</v>
      </c>
      <c r="AY122" s="125" t="s">
        <v>195</v>
      </c>
      <c r="BK122" s="132">
        <f>SUM(BK123:BK127)</f>
        <v>0</v>
      </c>
    </row>
    <row r="123" spans="2:65" s="1" customFormat="1" ht="66.75" customHeight="1">
      <c r="B123" s="135"/>
      <c r="C123" s="136" t="s">
        <v>76</v>
      </c>
      <c r="D123" s="136" t="s">
        <v>197</v>
      </c>
      <c r="E123" s="137" t="s">
        <v>1420</v>
      </c>
      <c r="F123" s="138" t="s">
        <v>1421</v>
      </c>
      <c r="G123" s="139" t="s">
        <v>336</v>
      </c>
      <c r="H123" s="140">
        <v>4</v>
      </c>
      <c r="I123" s="141"/>
      <c r="J123" s="141"/>
      <c r="K123" s="142"/>
      <c r="L123" s="25"/>
      <c r="M123" s="143" t="s">
        <v>1</v>
      </c>
      <c r="N123" s="144" t="s">
        <v>35</v>
      </c>
      <c r="O123" s="145">
        <v>0</v>
      </c>
      <c r="P123" s="145">
        <f>O123*H123</f>
        <v>0</v>
      </c>
      <c r="Q123" s="145">
        <v>0</v>
      </c>
      <c r="R123" s="145">
        <f>Q123*H123</f>
        <v>0</v>
      </c>
      <c r="S123" s="145">
        <v>0</v>
      </c>
      <c r="T123" s="146">
        <f>S123*H123</f>
        <v>0</v>
      </c>
      <c r="AR123" s="147" t="s">
        <v>426</v>
      </c>
      <c r="AT123" s="147" t="s">
        <v>197</v>
      </c>
      <c r="AU123" s="147" t="s">
        <v>76</v>
      </c>
      <c r="AY123" s="13" t="s">
        <v>195</v>
      </c>
      <c r="BE123" s="148">
        <f>IF(N123="základná",J123,0)</f>
        <v>0</v>
      </c>
      <c r="BF123" s="148">
        <f>IF(N123="znížená",J123,0)</f>
        <v>0</v>
      </c>
      <c r="BG123" s="148">
        <f>IF(N123="zákl. prenesená",J123,0)</f>
        <v>0</v>
      </c>
      <c r="BH123" s="148">
        <f>IF(N123="zníž. prenesená",J123,0)</f>
        <v>0</v>
      </c>
      <c r="BI123" s="148">
        <f>IF(N123="nulová",J123,0)</f>
        <v>0</v>
      </c>
      <c r="BJ123" s="13" t="s">
        <v>82</v>
      </c>
      <c r="BK123" s="148">
        <f>ROUND(I123*H123,2)</f>
        <v>0</v>
      </c>
      <c r="BL123" s="13" t="s">
        <v>426</v>
      </c>
      <c r="BM123" s="147" t="s">
        <v>82</v>
      </c>
    </row>
    <row r="124" spans="2:65" s="1" customFormat="1" ht="66.75" customHeight="1">
      <c r="B124" s="135"/>
      <c r="C124" s="136" t="s">
        <v>82</v>
      </c>
      <c r="D124" s="136" t="s">
        <v>197</v>
      </c>
      <c r="E124" s="137" t="s">
        <v>1422</v>
      </c>
      <c r="F124" s="138" t="s">
        <v>1423</v>
      </c>
      <c r="G124" s="139" t="s">
        <v>336</v>
      </c>
      <c r="H124" s="140">
        <v>2</v>
      </c>
      <c r="I124" s="141"/>
      <c r="J124" s="141"/>
      <c r="K124" s="142"/>
      <c r="L124" s="25"/>
      <c r="M124" s="143" t="s">
        <v>1</v>
      </c>
      <c r="N124" s="144" t="s">
        <v>35</v>
      </c>
      <c r="O124" s="145">
        <v>0</v>
      </c>
      <c r="P124" s="145">
        <f>O124*H124</f>
        <v>0</v>
      </c>
      <c r="Q124" s="145">
        <v>0</v>
      </c>
      <c r="R124" s="145">
        <f>Q124*H124</f>
        <v>0</v>
      </c>
      <c r="S124" s="145">
        <v>0</v>
      </c>
      <c r="T124" s="146">
        <f>S124*H124</f>
        <v>0</v>
      </c>
      <c r="AR124" s="147" t="s">
        <v>426</v>
      </c>
      <c r="AT124" s="147" t="s">
        <v>197</v>
      </c>
      <c r="AU124" s="147" t="s">
        <v>76</v>
      </c>
      <c r="AY124" s="13" t="s">
        <v>195</v>
      </c>
      <c r="BE124" s="148">
        <f>IF(N124="základná",J124,0)</f>
        <v>0</v>
      </c>
      <c r="BF124" s="148">
        <f>IF(N124="znížená",J124,0)</f>
        <v>0</v>
      </c>
      <c r="BG124" s="148">
        <f>IF(N124="zákl. prenesená",J124,0)</f>
        <v>0</v>
      </c>
      <c r="BH124" s="148">
        <f>IF(N124="zníž. prenesená",J124,0)</f>
        <v>0</v>
      </c>
      <c r="BI124" s="148">
        <f>IF(N124="nulová",J124,0)</f>
        <v>0</v>
      </c>
      <c r="BJ124" s="13" t="s">
        <v>82</v>
      </c>
      <c r="BK124" s="148">
        <f>ROUND(I124*H124,2)</f>
        <v>0</v>
      </c>
      <c r="BL124" s="13" t="s">
        <v>426</v>
      </c>
      <c r="BM124" s="147" t="s">
        <v>201</v>
      </c>
    </row>
    <row r="125" spans="2:65" s="1" customFormat="1" ht="37.9" customHeight="1">
      <c r="B125" s="135"/>
      <c r="C125" s="136" t="s">
        <v>88</v>
      </c>
      <c r="D125" s="136" t="s">
        <v>197</v>
      </c>
      <c r="E125" s="137" t="s">
        <v>1424</v>
      </c>
      <c r="F125" s="138" t="s">
        <v>1425</v>
      </c>
      <c r="G125" s="139" t="s">
        <v>336</v>
      </c>
      <c r="H125" s="140">
        <v>2</v>
      </c>
      <c r="I125" s="141"/>
      <c r="J125" s="141"/>
      <c r="K125" s="142"/>
      <c r="L125" s="25"/>
      <c r="M125" s="143" t="s">
        <v>1</v>
      </c>
      <c r="N125" s="144" t="s">
        <v>35</v>
      </c>
      <c r="O125" s="145">
        <v>0</v>
      </c>
      <c r="P125" s="145">
        <f>O125*H125</f>
        <v>0</v>
      </c>
      <c r="Q125" s="145">
        <v>0</v>
      </c>
      <c r="R125" s="145">
        <f>Q125*H125</f>
        <v>0</v>
      </c>
      <c r="S125" s="145">
        <v>0</v>
      </c>
      <c r="T125" s="146">
        <f>S125*H125</f>
        <v>0</v>
      </c>
      <c r="AR125" s="147" t="s">
        <v>426</v>
      </c>
      <c r="AT125" s="147" t="s">
        <v>197</v>
      </c>
      <c r="AU125" s="147" t="s">
        <v>76</v>
      </c>
      <c r="AY125" s="13" t="s">
        <v>195</v>
      </c>
      <c r="BE125" s="148">
        <f>IF(N125="základná",J125,0)</f>
        <v>0</v>
      </c>
      <c r="BF125" s="148">
        <f>IF(N125="znížená",J125,0)</f>
        <v>0</v>
      </c>
      <c r="BG125" s="148">
        <f>IF(N125="zákl. prenesená",J125,0)</f>
        <v>0</v>
      </c>
      <c r="BH125" s="148">
        <f>IF(N125="zníž. prenesená",J125,0)</f>
        <v>0</v>
      </c>
      <c r="BI125" s="148">
        <f>IF(N125="nulová",J125,0)</f>
        <v>0</v>
      </c>
      <c r="BJ125" s="13" t="s">
        <v>82</v>
      </c>
      <c r="BK125" s="148">
        <f>ROUND(I125*H125,2)</f>
        <v>0</v>
      </c>
      <c r="BL125" s="13" t="s">
        <v>426</v>
      </c>
      <c r="BM125" s="147" t="s">
        <v>215</v>
      </c>
    </row>
    <row r="126" spans="2:65" s="1" customFormat="1" ht="24.2" customHeight="1">
      <c r="B126" s="135"/>
      <c r="C126" s="136" t="s">
        <v>201</v>
      </c>
      <c r="D126" s="136" t="s">
        <v>197</v>
      </c>
      <c r="E126" s="137" t="s">
        <v>1426</v>
      </c>
      <c r="F126" s="138" t="s">
        <v>1427</v>
      </c>
      <c r="G126" s="139" t="s">
        <v>299</v>
      </c>
      <c r="H126" s="140">
        <v>350</v>
      </c>
      <c r="I126" s="141"/>
      <c r="J126" s="141"/>
      <c r="K126" s="142"/>
      <c r="L126" s="25"/>
      <c r="M126" s="143" t="s">
        <v>1</v>
      </c>
      <c r="N126" s="144" t="s">
        <v>35</v>
      </c>
      <c r="O126" s="145">
        <v>0</v>
      </c>
      <c r="P126" s="145">
        <f>O126*H126</f>
        <v>0</v>
      </c>
      <c r="Q126" s="145">
        <v>0</v>
      </c>
      <c r="R126" s="145">
        <f>Q126*H126</f>
        <v>0</v>
      </c>
      <c r="S126" s="145">
        <v>0</v>
      </c>
      <c r="T126" s="146">
        <f>S126*H126</f>
        <v>0</v>
      </c>
      <c r="AR126" s="147" t="s">
        <v>426</v>
      </c>
      <c r="AT126" s="147" t="s">
        <v>197</v>
      </c>
      <c r="AU126" s="147" t="s">
        <v>76</v>
      </c>
      <c r="AY126" s="13" t="s">
        <v>195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3" t="s">
        <v>82</v>
      </c>
      <c r="BK126" s="148">
        <f>ROUND(I126*H126,2)</f>
        <v>0</v>
      </c>
      <c r="BL126" s="13" t="s">
        <v>426</v>
      </c>
      <c r="BM126" s="147" t="s">
        <v>222</v>
      </c>
    </row>
    <row r="127" spans="2:65" s="1" customFormat="1" ht="24.2" customHeight="1">
      <c r="B127" s="135"/>
      <c r="C127" s="136" t="s">
        <v>211</v>
      </c>
      <c r="D127" s="136" t="s">
        <v>197</v>
      </c>
      <c r="E127" s="137" t="s">
        <v>1428</v>
      </c>
      <c r="F127" s="138" t="s">
        <v>1429</v>
      </c>
      <c r="G127" s="139" t="s">
        <v>336</v>
      </c>
      <c r="H127" s="140">
        <v>1</v>
      </c>
      <c r="I127" s="141"/>
      <c r="J127" s="141"/>
      <c r="K127" s="142"/>
      <c r="L127" s="25"/>
      <c r="M127" s="163" t="s">
        <v>1</v>
      </c>
      <c r="N127" s="164" t="s">
        <v>35</v>
      </c>
      <c r="O127" s="161">
        <v>0</v>
      </c>
      <c r="P127" s="161">
        <f>O127*H127</f>
        <v>0</v>
      </c>
      <c r="Q127" s="161">
        <v>0</v>
      </c>
      <c r="R127" s="161">
        <f>Q127*H127</f>
        <v>0</v>
      </c>
      <c r="S127" s="161">
        <v>0</v>
      </c>
      <c r="T127" s="162">
        <f>S127*H127</f>
        <v>0</v>
      </c>
      <c r="AR127" s="147" t="s">
        <v>426</v>
      </c>
      <c r="AT127" s="147" t="s">
        <v>197</v>
      </c>
      <c r="AU127" s="147" t="s">
        <v>76</v>
      </c>
      <c r="AY127" s="13" t="s">
        <v>195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3" t="s">
        <v>82</v>
      </c>
      <c r="BK127" s="148">
        <f>ROUND(I127*H127,2)</f>
        <v>0</v>
      </c>
      <c r="BL127" s="13" t="s">
        <v>426</v>
      </c>
      <c r="BM127" s="147" t="s">
        <v>230</v>
      </c>
    </row>
    <row r="128" spans="2:65" s="1" customFormat="1" ht="6.95" customHeight="1"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25"/>
    </row>
  </sheetData>
  <autoFilter ref="C120:K127" xr:uid="{00000000-0009-0000-0000-000008000000}"/>
  <mergeCells count="11">
    <mergeCell ref="E113:H113"/>
    <mergeCell ref="E7:H7"/>
    <mergeCell ref="E9:H9"/>
    <mergeCell ref="E11:H11"/>
    <mergeCell ref="E29:H29"/>
    <mergeCell ref="E85:H85"/>
    <mergeCell ref="L2:V2"/>
    <mergeCell ref="E87:H87"/>
    <mergeCell ref="E89:H89"/>
    <mergeCell ref="E109:H109"/>
    <mergeCell ref="E111:H11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319"/>
  <sheetViews>
    <sheetView showGridLines="0" topLeftCell="A302" workbookViewId="0">
      <selection activeCell="V141" sqref="V14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108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1430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ROUND(J130,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ROUND((SUM(BE130:BE318)),  2)</f>
        <v>0</v>
      </c>
      <c r="G35" s="93"/>
      <c r="H35" s="93"/>
      <c r="I35" s="94">
        <v>0.23</v>
      </c>
      <c r="J35" s="92">
        <f>ROUND(((SUM(BE130:BE318))*I35),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ROUND((SUM(BF130:BF318)),  2)</f>
        <v>0</v>
      </c>
      <c r="I36" s="95">
        <v>0.23</v>
      </c>
      <c r="J36" s="82">
        <f>ROUND(((SUM(BF130:BF318))*I36),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ROUND((SUM(BG130:BG318)),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ROUND((SUM(BH130:BH318)),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ROUND((SUM(BI130:BI318)),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ZT - Zdravotechnika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J130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152</v>
      </c>
      <c r="E99" s="109"/>
      <c r="F99" s="109"/>
      <c r="G99" s="109"/>
      <c r="H99" s="109"/>
      <c r="I99" s="109"/>
      <c r="J99" s="110">
        <f>J131</f>
        <v>0</v>
      </c>
      <c r="L99" s="107"/>
    </row>
    <row r="100" spans="2:47" s="9" customFormat="1" ht="19.899999999999999" customHeight="1">
      <c r="B100" s="111"/>
      <c r="D100" s="112" t="s">
        <v>160</v>
      </c>
      <c r="E100" s="113"/>
      <c r="F100" s="113"/>
      <c r="G100" s="113"/>
      <c r="H100" s="113"/>
      <c r="I100" s="113"/>
      <c r="J100" s="114">
        <f>J132</f>
        <v>0</v>
      </c>
      <c r="L100" s="111"/>
    </row>
    <row r="101" spans="2:47" s="8" customFormat="1" ht="24.95" customHeight="1">
      <c r="B101" s="107"/>
      <c r="D101" s="108" t="s">
        <v>162</v>
      </c>
      <c r="E101" s="109"/>
      <c r="F101" s="109"/>
      <c r="G101" s="109"/>
      <c r="H101" s="109"/>
      <c r="I101" s="109"/>
      <c r="J101" s="110">
        <f>J137</f>
        <v>0</v>
      </c>
      <c r="L101" s="107"/>
    </row>
    <row r="102" spans="2:47" s="9" customFormat="1" ht="19.899999999999999" customHeight="1">
      <c r="B102" s="111"/>
      <c r="D102" s="112" t="s">
        <v>164</v>
      </c>
      <c r="E102" s="113"/>
      <c r="F102" s="113"/>
      <c r="G102" s="113"/>
      <c r="H102" s="113"/>
      <c r="I102" s="113"/>
      <c r="J102" s="114">
        <f>J138</f>
        <v>0</v>
      </c>
      <c r="L102" s="111"/>
    </row>
    <row r="103" spans="2:47" s="9" customFormat="1" ht="19.899999999999999" customHeight="1">
      <c r="B103" s="111"/>
      <c r="D103" s="112" t="s">
        <v>1431</v>
      </c>
      <c r="E103" s="113"/>
      <c r="F103" s="113"/>
      <c r="G103" s="113"/>
      <c r="H103" s="113"/>
      <c r="I103" s="113"/>
      <c r="J103" s="114">
        <f>J155</f>
        <v>0</v>
      </c>
      <c r="L103" s="111"/>
    </row>
    <row r="104" spans="2:47" s="9" customFormat="1" ht="19.899999999999999" customHeight="1">
      <c r="B104" s="111"/>
      <c r="D104" s="112" t="s">
        <v>1432</v>
      </c>
      <c r="E104" s="113"/>
      <c r="F104" s="113"/>
      <c r="G104" s="113"/>
      <c r="H104" s="113"/>
      <c r="I104" s="113"/>
      <c r="J104" s="114">
        <f>J178</f>
        <v>0</v>
      </c>
      <c r="L104" s="111"/>
    </row>
    <row r="105" spans="2:47" s="9" customFormat="1" ht="19.899999999999999" customHeight="1">
      <c r="B105" s="111"/>
      <c r="D105" s="112" t="s">
        <v>1433</v>
      </c>
      <c r="E105" s="113"/>
      <c r="F105" s="113"/>
      <c r="G105" s="113"/>
      <c r="H105" s="113"/>
      <c r="I105" s="113"/>
      <c r="J105" s="114">
        <f>J235</f>
        <v>0</v>
      </c>
      <c r="L105" s="111"/>
    </row>
    <row r="106" spans="2:47" s="9" customFormat="1" ht="19.899999999999999" customHeight="1">
      <c r="B106" s="111"/>
      <c r="D106" s="112" t="s">
        <v>1434</v>
      </c>
      <c r="E106" s="113"/>
      <c r="F106" s="113"/>
      <c r="G106" s="113"/>
      <c r="H106" s="113"/>
      <c r="I106" s="113"/>
      <c r="J106" s="114">
        <f>J243</f>
        <v>0</v>
      </c>
      <c r="L106" s="111"/>
    </row>
    <row r="107" spans="2:47" s="9" customFormat="1" ht="19.899999999999999" customHeight="1">
      <c r="B107" s="111"/>
      <c r="D107" s="112" t="s">
        <v>1435</v>
      </c>
      <c r="E107" s="113"/>
      <c r="F107" s="113"/>
      <c r="G107" s="113"/>
      <c r="H107" s="113"/>
      <c r="I107" s="113"/>
      <c r="J107" s="114">
        <f>J308</f>
        <v>0</v>
      </c>
      <c r="L107" s="111"/>
    </row>
    <row r="108" spans="2:47" s="9" customFormat="1" ht="19.899999999999999" customHeight="1">
      <c r="B108" s="111"/>
      <c r="D108" s="112" t="s">
        <v>168</v>
      </c>
      <c r="E108" s="113"/>
      <c r="F108" s="113"/>
      <c r="G108" s="113"/>
      <c r="H108" s="113"/>
      <c r="I108" s="113"/>
      <c r="J108" s="114">
        <f>J314</f>
        <v>0</v>
      </c>
      <c r="L108" s="111"/>
    </row>
    <row r="109" spans="2:47" s="1" customFormat="1" ht="21.75" customHeight="1">
      <c r="B109" s="25"/>
      <c r="L109" s="25"/>
    </row>
    <row r="110" spans="2:47" s="1" customFormat="1" ht="6.95" customHeight="1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25"/>
    </row>
    <row r="114" spans="2:12" s="1" customFormat="1" ht="6.95" customHeight="1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25"/>
    </row>
    <row r="115" spans="2:12" s="1" customFormat="1" ht="24.95" customHeight="1">
      <c r="B115" s="25"/>
      <c r="C115" s="17" t="s">
        <v>181</v>
      </c>
      <c r="L115" s="25"/>
    </row>
    <row r="116" spans="2:12" s="1" customFormat="1" ht="6.95" customHeight="1">
      <c r="B116" s="25"/>
      <c r="L116" s="25"/>
    </row>
    <row r="117" spans="2:12" s="1" customFormat="1" ht="12" customHeight="1">
      <c r="B117" s="25"/>
      <c r="C117" s="22" t="s">
        <v>13</v>
      </c>
      <c r="L117" s="25"/>
    </row>
    <row r="118" spans="2:12" s="1" customFormat="1" ht="16.5" customHeight="1">
      <c r="B118" s="25"/>
      <c r="E118" s="207" t="str">
        <f>E7</f>
        <v>Športová hala OLYMPIA v Nitre</v>
      </c>
      <c r="F118" s="209"/>
      <c r="G118" s="209"/>
      <c r="H118" s="209"/>
      <c r="L118" s="25"/>
    </row>
    <row r="119" spans="2:12" ht="12" customHeight="1">
      <c r="B119" s="16"/>
      <c r="C119" s="22" t="s">
        <v>143</v>
      </c>
      <c r="L119" s="16"/>
    </row>
    <row r="120" spans="2:12" s="1" customFormat="1" ht="16.5" customHeight="1">
      <c r="B120" s="25"/>
      <c r="E120" s="207" t="s">
        <v>144</v>
      </c>
      <c r="F120" s="208"/>
      <c r="G120" s="208"/>
      <c r="H120" s="208"/>
      <c r="L120" s="25"/>
    </row>
    <row r="121" spans="2:12" s="1" customFormat="1" ht="12" customHeight="1">
      <c r="B121" s="25"/>
      <c r="C121" s="22" t="s">
        <v>145</v>
      </c>
      <c r="L121" s="25"/>
    </row>
    <row r="122" spans="2:12" s="1" customFormat="1" ht="16.5" customHeight="1">
      <c r="B122" s="25"/>
      <c r="E122" s="194" t="str">
        <f>E11</f>
        <v>ZT - Zdravotechnika</v>
      </c>
      <c r="F122" s="208"/>
      <c r="G122" s="208"/>
      <c r="H122" s="208"/>
      <c r="L122" s="25"/>
    </row>
    <row r="123" spans="2:12" s="1" customFormat="1" ht="6.95" customHeight="1">
      <c r="B123" s="25"/>
      <c r="L123" s="25"/>
    </row>
    <row r="124" spans="2:12" s="1" customFormat="1" ht="12" customHeight="1">
      <c r="B124" s="25"/>
      <c r="C124" s="22" t="s">
        <v>17</v>
      </c>
      <c r="F124" s="20" t="str">
        <f>F14</f>
        <v>Nitra</v>
      </c>
      <c r="I124" s="22" t="s">
        <v>18</v>
      </c>
      <c r="J124" s="48" t="str">
        <f>IF(J14="","",J14)</f>
        <v>8. 7. 2025</v>
      </c>
      <c r="L124" s="25"/>
    </row>
    <row r="125" spans="2:12" s="1" customFormat="1" ht="6.95" customHeight="1">
      <c r="B125" s="25"/>
      <c r="L125" s="25"/>
    </row>
    <row r="126" spans="2:12" s="1" customFormat="1" ht="15.2" customHeight="1">
      <c r="B126" s="25"/>
      <c r="C126" s="22" t="s">
        <v>20</v>
      </c>
      <c r="F126" s="20" t="str">
        <f>E17</f>
        <v>Športová hala OLYMPIA s.r.o.</v>
      </c>
      <c r="I126" s="22" t="s">
        <v>24</v>
      </c>
      <c r="J126" s="23" t="str">
        <f>E23</f>
        <v>Ing. Stanislav Karas</v>
      </c>
      <c r="L126" s="25"/>
    </row>
    <row r="127" spans="2:12" s="1" customFormat="1" ht="15.2" customHeight="1">
      <c r="B127" s="25"/>
      <c r="C127" s="22" t="s">
        <v>23</v>
      </c>
      <c r="F127" s="20" t="str">
        <f>IF(E20="","",E20)</f>
        <v/>
      </c>
      <c r="I127" s="22" t="s">
        <v>27</v>
      </c>
      <c r="J127" s="23">
        <f>E26</f>
        <v>0</v>
      </c>
      <c r="L127" s="25"/>
    </row>
    <row r="128" spans="2:12" s="1" customFormat="1" ht="10.35" customHeight="1">
      <c r="B128" s="25"/>
      <c r="L128" s="25"/>
    </row>
    <row r="129" spans="2:65" s="10" customFormat="1" ht="29.25" customHeight="1">
      <c r="B129" s="115"/>
      <c r="C129" s="116" t="s">
        <v>182</v>
      </c>
      <c r="D129" s="117" t="s">
        <v>54</v>
      </c>
      <c r="E129" s="117" t="s">
        <v>50</v>
      </c>
      <c r="F129" s="117" t="s">
        <v>51</v>
      </c>
      <c r="G129" s="117" t="s">
        <v>183</v>
      </c>
      <c r="H129" s="117" t="s">
        <v>184</v>
      </c>
      <c r="I129" s="117" t="s">
        <v>185</v>
      </c>
      <c r="J129" s="118" t="s">
        <v>149</v>
      </c>
      <c r="K129" s="119" t="s">
        <v>186</v>
      </c>
      <c r="L129" s="115"/>
      <c r="M129" s="55" t="s">
        <v>1</v>
      </c>
      <c r="N129" s="56" t="s">
        <v>33</v>
      </c>
      <c r="O129" s="56" t="s">
        <v>187</v>
      </c>
      <c r="P129" s="56" t="s">
        <v>188</v>
      </c>
      <c r="Q129" s="56" t="s">
        <v>189</v>
      </c>
      <c r="R129" s="56" t="s">
        <v>190</v>
      </c>
      <c r="S129" s="56" t="s">
        <v>191</v>
      </c>
      <c r="T129" s="57" t="s">
        <v>192</v>
      </c>
    </row>
    <row r="130" spans="2:65" s="1" customFormat="1" ht="22.9" customHeight="1">
      <c r="B130" s="25"/>
      <c r="C130" s="60" t="s">
        <v>150</v>
      </c>
      <c r="J130" s="120">
        <f>BK130</f>
        <v>0</v>
      </c>
      <c r="L130" s="25"/>
      <c r="M130" s="58"/>
      <c r="N130" s="49"/>
      <c r="O130" s="49"/>
      <c r="P130" s="121">
        <f>P131+P137</f>
        <v>1093.0477000000001</v>
      </c>
      <c r="Q130" s="49"/>
      <c r="R130" s="121">
        <f>R131+R137</f>
        <v>3.573436510034</v>
      </c>
      <c r="S130" s="49"/>
      <c r="T130" s="122">
        <f>T131+T137</f>
        <v>0</v>
      </c>
      <c r="AT130" s="13" t="s">
        <v>68</v>
      </c>
      <c r="AU130" s="13" t="s">
        <v>151</v>
      </c>
      <c r="BK130" s="123">
        <f>BK131+BK137</f>
        <v>0</v>
      </c>
    </row>
    <row r="131" spans="2:65" s="11" customFormat="1" ht="25.9" customHeight="1">
      <c r="B131" s="124"/>
      <c r="D131" s="125" t="s">
        <v>68</v>
      </c>
      <c r="E131" s="126" t="s">
        <v>193</v>
      </c>
      <c r="F131" s="126" t="s">
        <v>194</v>
      </c>
      <c r="J131" s="127">
        <f>BK131</f>
        <v>0</v>
      </c>
      <c r="L131" s="124"/>
      <c r="M131" s="128"/>
      <c r="P131" s="129">
        <f>P132</f>
        <v>4.2498000000000005</v>
      </c>
      <c r="R131" s="129">
        <f>R132</f>
        <v>0.99424205999999993</v>
      </c>
      <c r="T131" s="130">
        <f>T132</f>
        <v>0</v>
      </c>
      <c r="AR131" s="125" t="s">
        <v>76</v>
      </c>
      <c r="AT131" s="131" t="s">
        <v>68</v>
      </c>
      <c r="AU131" s="131" t="s">
        <v>69</v>
      </c>
      <c r="AY131" s="125" t="s">
        <v>195</v>
      </c>
      <c r="BK131" s="132">
        <f>BK132</f>
        <v>0</v>
      </c>
    </row>
    <row r="132" spans="2:65" s="11" customFormat="1" ht="22.9" customHeight="1">
      <c r="B132" s="124"/>
      <c r="D132" s="125" t="s">
        <v>68</v>
      </c>
      <c r="E132" s="133" t="s">
        <v>226</v>
      </c>
      <c r="F132" s="133" t="s">
        <v>512</v>
      </c>
      <c r="J132" s="134">
        <f>BK132</f>
        <v>0</v>
      </c>
      <c r="L132" s="124"/>
      <c r="M132" s="128"/>
      <c r="P132" s="129">
        <f>SUM(P133:P136)</f>
        <v>4.2498000000000005</v>
      </c>
      <c r="R132" s="129">
        <f>SUM(R133:R136)</f>
        <v>0.99424205999999993</v>
      </c>
      <c r="T132" s="130">
        <f>SUM(T133:T136)</f>
        <v>0</v>
      </c>
      <c r="AR132" s="125" t="s">
        <v>76</v>
      </c>
      <c r="AT132" s="131" t="s">
        <v>68</v>
      </c>
      <c r="AU132" s="131" t="s">
        <v>76</v>
      </c>
      <c r="AY132" s="125" t="s">
        <v>195</v>
      </c>
      <c r="BK132" s="132">
        <f>SUM(BK133:BK136)</f>
        <v>0</v>
      </c>
    </row>
    <row r="133" spans="2:65" s="1" customFormat="1" ht="33" customHeight="1">
      <c r="B133" s="135"/>
      <c r="C133" s="136" t="s">
        <v>76</v>
      </c>
      <c r="D133" s="136" t="s">
        <v>197</v>
      </c>
      <c r="E133" s="137" t="s">
        <v>1436</v>
      </c>
      <c r="F133" s="138" t="s">
        <v>1437</v>
      </c>
      <c r="G133" s="139" t="s">
        <v>336</v>
      </c>
      <c r="H133" s="140">
        <v>6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0.70830000000000004</v>
      </c>
      <c r="P133" s="145">
        <f>O133*H133</f>
        <v>4.2498000000000005</v>
      </c>
      <c r="Q133" s="145">
        <v>0.16570700999999999</v>
      </c>
      <c r="R133" s="145">
        <f>Q133*H133</f>
        <v>0.99424205999999993</v>
      </c>
      <c r="S133" s="145">
        <v>0</v>
      </c>
      <c r="T133" s="146">
        <f>S133*H133</f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3" t="s">
        <v>82</v>
      </c>
      <c r="BK133" s="148">
        <f>ROUND(I133*H133,2)</f>
        <v>0</v>
      </c>
      <c r="BL133" s="13" t="s">
        <v>201</v>
      </c>
      <c r="BM133" s="147" t="s">
        <v>82</v>
      </c>
    </row>
    <row r="134" spans="2:65" s="1" customFormat="1" ht="24.2" customHeight="1">
      <c r="B134" s="135"/>
      <c r="C134" s="149" t="s">
        <v>82</v>
      </c>
      <c r="D134" s="149" t="s">
        <v>270</v>
      </c>
      <c r="E134" s="150" t="s">
        <v>1438</v>
      </c>
      <c r="F134" s="151" t="s">
        <v>1439</v>
      </c>
      <c r="G134" s="152" t="s">
        <v>336</v>
      </c>
      <c r="H134" s="153">
        <v>6</v>
      </c>
      <c r="I134" s="154"/>
      <c r="J134" s="154"/>
      <c r="K134" s="155"/>
      <c r="L134" s="156"/>
      <c r="M134" s="157" t="s">
        <v>1</v>
      </c>
      <c r="N134" s="158" t="s">
        <v>35</v>
      </c>
      <c r="O134" s="145">
        <v>0</v>
      </c>
      <c r="P134" s="145">
        <f>O134*H134</f>
        <v>0</v>
      </c>
      <c r="Q134" s="145">
        <v>0</v>
      </c>
      <c r="R134" s="145">
        <f>Q134*H134</f>
        <v>0</v>
      </c>
      <c r="S134" s="145">
        <v>0</v>
      </c>
      <c r="T134" s="146">
        <f>S134*H134</f>
        <v>0</v>
      </c>
      <c r="AR134" s="147" t="s">
        <v>222</v>
      </c>
      <c r="AT134" s="147" t="s">
        <v>270</v>
      </c>
      <c r="AU134" s="147" t="s">
        <v>82</v>
      </c>
      <c r="AY134" s="13" t="s">
        <v>195</v>
      </c>
      <c r="BE134" s="148">
        <f>IF(N134="základná",J134,0)</f>
        <v>0</v>
      </c>
      <c r="BF134" s="148">
        <f>IF(N134="znížená",J134,0)</f>
        <v>0</v>
      </c>
      <c r="BG134" s="148">
        <f>IF(N134="zákl. prenesená",J134,0)</f>
        <v>0</v>
      </c>
      <c r="BH134" s="148">
        <f>IF(N134="zníž. prenesená",J134,0)</f>
        <v>0</v>
      </c>
      <c r="BI134" s="148">
        <f>IF(N134="nulová",J134,0)</f>
        <v>0</v>
      </c>
      <c r="BJ134" s="13" t="s">
        <v>82</v>
      </c>
      <c r="BK134" s="148">
        <f>ROUND(I134*H134,2)</f>
        <v>0</v>
      </c>
      <c r="BL134" s="13" t="s">
        <v>201</v>
      </c>
      <c r="BM134" s="147" t="s">
        <v>201</v>
      </c>
    </row>
    <row r="135" spans="2:65" s="1" customFormat="1" ht="24.2" customHeight="1">
      <c r="B135" s="135"/>
      <c r="C135" s="149" t="s">
        <v>88</v>
      </c>
      <c r="D135" s="149" t="s">
        <v>270</v>
      </c>
      <c r="E135" s="150" t="s">
        <v>1440</v>
      </c>
      <c r="F135" s="151" t="s">
        <v>1441</v>
      </c>
      <c r="G135" s="152" t="s">
        <v>336</v>
      </c>
      <c r="H135" s="153">
        <v>2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>O135*H135</f>
        <v>0</v>
      </c>
      <c r="Q135" s="145">
        <v>0</v>
      </c>
      <c r="R135" s="145">
        <f>Q135*H135</f>
        <v>0</v>
      </c>
      <c r="S135" s="145">
        <v>0</v>
      </c>
      <c r="T135" s="146">
        <f>S135*H135</f>
        <v>0</v>
      </c>
      <c r="AR135" s="147" t="s">
        <v>222</v>
      </c>
      <c r="AT135" s="147" t="s">
        <v>270</v>
      </c>
      <c r="AU135" s="147" t="s">
        <v>82</v>
      </c>
      <c r="AY135" s="13" t="s">
        <v>195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3" t="s">
        <v>82</v>
      </c>
      <c r="BK135" s="148">
        <f>ROUND(I135*H135,2)</f>
        <v>0</v>
      </c>
      <c r="BL135" s="13" t="s">
        <v>201</v>
      </c>
      <c r="BM135" s="147" t="s">
        <v>215</v>
      </c>
    </row>
    <row r="136" spans="2:65" s="1" customFormat="1" ht="33" customHeight="1">
      <c r="B136" s="135"/>
      <c r="C136" s="149" t="s">
        <v>201</v>
      </c>
      <c r="D136" s="149" t="s">
        <v>270</v>
      </c>
      <c r="E136" s="150" t="s">
        <v>1442</v>
      </c>
      <c r="F136" s="151" t="s">
        <v>1443</v>
      </c>
      <c r="G136" s="152" t="s">
        <v>336</v>
      </c>
      <c r="H136" s="153">
        <v>6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222</v>
      </c>
      <c r="AT136" s="147" t="s">
        <v>270</v>
      </c>
      <c r="AU136" s="147" t="s">
        <v>82</v>
      </c>
      <c r="AY136" s="13" t="s">
        <v>195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3" t="s">
        <v>82</v>
      </c>
      <c r="BK136" s="148">
        <f>ROUND(I136*H136,2)</f>
        <v>0</v>
      </c>
      <c r="BL136" s="13" t="s">
        <v>201</v>
      </c>
      <c r="BM136" s="147" t="s">
        <v>222</v>
      </c>
    </row>
    <row r="137" spans="2:65" s="11" customFormat="1" ht="25.9" customHeight="1">
      <c r="B137" s="124"/>
      <c r="D137" s="125" t="s">
        <v>68</v>
      </c>
      <c r="E137" s="126" t="s">
        <v>558</v>
      </c>
      <c r="F137" s="126" t="s">
        <v>559</v>
      </c>
      <c r="J137" s="127"/>
      <c r="L137" s="124"/>
      <c r="M137" s="128"/>
      <c r="P137" s="129">
        <f>P138+P155+P178+P235+P243+P308+P314</f>
        <v>1088.7979</v>
      </c>
      <c r="R137" s="129">
        <f>R138+R155+R178+R235+R243+R308+R314</f>
        <v>2.5791944500340001</v>
      </c>
      <c r="T137" s="130">
        <f>T138+T155+T178+T235+T243+T308+T314</f>
        <v>0</v>
      </c>
      <c r="AR137" s="125" t="s">
        <v>82</v>
      </c>
      <c r="AT137" s="131" t="s">
        <v>68</v>
      </c>
      <c r="AU137" s="131" t="s">
        <v>69</v>
      </c>
      <c r="AY137" s="125" t="s">
        <v>195</v>
      </c>
      <c r="BK137" s="132">
        <f>BK138+BK155+BK178+BK235+BK243+BK308+BK314</f>
        <v>0</v>
      </c>
    </row>
    <row r="138" spans="2:65" s="11" customFormat="1" ht="22.9" customHeight="1">
      <c r="B138" s="124"/>
      <c r="D138" s="125" t="s">
        <v>68</v>
      </c>
      <c r="E138" s="133" t="s">
        <v>598</v>
      </c>
      <c r="F138" s="133" t="s">
        <v>599</v>
      </c>
      <c r="J138" s="134"/>
      <c r="L138" s="124"/>
      <c r="M138" s="128"/>
      <c r="P138" s="129">
        <f>SUM(P139:P154)</f>
        <v>119.21766</v>
      </c>
      <c r="R138" s="129">
        <f>SUM(R139:R154)</f>
        <v>7.0742600000000003E-2</v>
      </c>
      <c r="T138" s="130">
        <f>SUM(T139:T154)</f>
        <v>0</v>
      </c>
      <c r="AR138" s="125" t="s">
        <v>82</v>
      </c>
      <c r="AT138" s="131" t="s">
        <v>68</v>
      </c>
      <c r="AU138" s="131" t="s">
        <v>76</v>
      </c>
      <c r="AY138" s="125" t="s">
        <v>195</v>
      </c>
      <c r="BK138" s="132">
        <f>SUM(BK139:BK154)</f>
        <v>0</v>
      </c>
    </row>
    <row r="139" spans="2:65" s="1" customFormat="1" ht="24.2" customHeight="1">
      <c r="B139" s="135"/>
      <c r="C139" s="136" t="s">
        <v>211</v>
      </c>
      <c r="D139" s="136" t="s">
        <v>197</v>
      </c>
      <c r="E139" s="137" t="s">
        <v>1444</v>
      </c>
      <c r="F139" s="138" t="s">
        <v>1445</v>
      </c>
      <c r="G139" s="139" t="s">
        <v>299</v>
      </c>
      <c r="H139" s="140">
        <v>291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0.13102</v>
      </c>
      <c r="P139" s="145">
        <f t="shared" ref="P139:P154" si="0">O139*H139</f>
        <v>38.126820000000002</v>
      </c>
      <c r="Q139" s="145">
        <v>9.0000000000000002E-6</v>
      </c>
      <c r="R139" s="145">
        <f t="shared" ref="R139:R154" si="1">Q139*H139</f>
        <v>2.6190000000000002E-3</v>
      </c>
      <c r="S139" s="145">
        <v>0</v>
      </c>
      <c r="T139" s="146">
        <f t="shared" ref="T139:T154" si="2">S139*H139</f>
        <v>0</v>
      </c>
      <c r="AR139" s="147" t="s">
        <v>251</v>
      </c>
      <c r="AT139" s="147" t="s">
        <v>197</v>
      </c>
      <c r="AU139" s="147" t="s">
        <v>82</v>
      </c>
      <c r="AY139" s="13" t="s">
        <v>195</v>
      </c>
      <c r="BE139" s="148">
        <f t="shared" ref="BE139:BE154" si="3">IF(N139="základná",J139,0)</f>
        <v>0</v>
      </c>
      <c r="BF139" s="148">
        <f t="shared" ref="BF139:BF154" si="4">IF(N139="znížená",J139,0)</f>
        <v>0</v>
      </c>
      <c r="BG139" s="148">
        <f t="shared" ref="BG139:BG154" si="5">IF(N139="zákl. prenesená",J139,0)</f>
        <v>0</v>
      </c>
      <c r="BH139" s="148">
        <f t="shared" ref="BH139:BH154" si="6">IF(N139="zníž. prenesená",J139,0)</f>
        <v>0</v>
      </c>
      <c r="BI139" s="148">
        <f t="shared" ref="BI139:BI154" si="7">IF(N139="nulová",J139,0)</f>
        <v>0</v>
      </c>
      <c r="BJ139" s="13" t="s">
        <v>82</v>
      </c>
      <c r="BK139" s="148">
        <f t="shared" ref="BK139:BK154" si="8">ROUND(I139*H139,2)</f>
        <v>0</v>
      </c>
      <c r="BL139" s="13" t="s">
        <v>251</v>
      </c>
      <c r="BM139" s="147" t="s">
        <v>230</v>
      </c>
    </row>
    <row r="140" spans="2:65" s="1" customFormat="1" ht="24.2" customHeight="1">
      <c r="B140" s="135"/>
      <c r="C140" s="149" t="s">
        <v>215</v>
      </c>
      <c r="D140" s="149" t="s">
        <v>270</v>
      </c>
      <c r="E140" s="150" t="s">
        <v>1446</v>
      </c>
      <c r="F140" s="151" t="s">
        <v>1447</v>
      </c>
      <c r="G140" s="152" t="s">
        <v>299</v>
      </c>
      <c r="H140" s="153">
        <v>296.82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0"/>
        <v>0</v>
      </c>
      <c r="Q140" s="145">
        <v>1.0000000000000001E-5</v>
      </c>
      <c r="R140" s="145">
        <f t="shared" si="1"/>
        <v>2.9682000000000003E-3</v>
      </c>
      <c r="S140" s="145">
        <v>0</v>
      </c>
      <c r="T140" s="146">
        <f t="shared" si="2"/>
        <v>0</v>
      </c>
      <c r="AR140" s="147" t="s">
        <v>279</v>
      </c>
      <c r="AT140" s="147" t="s">
        <v>270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251</v>
      </c>
      <c r="BM140" s="147" t="s">
        <v>238</v>
      </c>
    </row>
    <row r="141" spans="2:65" s="1" customFormat="1" ht="24.2" customHeight="1">
      <c r="B141" s="135"/>
      <c r="C141" s="136" t="s">
        <v>218</v>
      </c>
      <c r="D141" s="136" t="s">
        <v>197</v>
      </c>
      <c r="E141" s="137" t="s">
        <v>1448</v>
      </c>
      <c r="F141" s="138" t="s">
        <v>1449</v>
      </c>
      <c r="G141" s="139" t="s">
        <v>299</v>
      </c>
      <c r="H141" s="140">
        <v>489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0.13402</v>
      </c>
      <c r="P141" s="145">
        <f t="shared" si="0"/>
        <v>65.535780000000003</v>
      </c>
      <c r="Q141" s="145">
        <v>2.0000000000000002E-5</v>
      </c>
      <c r="R141" s="145">
        <f t="shared" si="1"/>
        <v>9.7800000000000005E-3</v>
      </c>
      <c r="S141" s="145">
        <v>0</v>
      </c>
      <c r="T141" s="146">
        <f t="shared" si="2"/>
        <v>0</v>
      </c>
      <c r="AR141" s="147" t="s">
        <v>251</v>
      </c>
      <c r="AT141" s="147" t="s">
        <v>197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251</v>
      </c>
      <c r="BM141" s="147" t="s">
        <v>244</v>
      </c>
    </row>
    <row r="142" spans="2:65" s="1" customFormat="1" ht="24.2" customHeight="1">
      <c r="B142" s="135"/>
      <c r="C142" s="149" t="s">
        <v>222</v>
      </c>
      <c r="D142" s="149" t="s">
        <v>270</v>
      </c>
      <c r="E142" s="150" t="s">
        <v>1450</v>
      </c>
      <c r="F142" s="151" t="s">
        <v>1451</v>
      </c>
      <c r="G142" s="152" t="s">
        <v>299</v>
      </c>
      <c r="H142" s="153">
        <v>86.7</v>
      </c>
      <c r="I142" s="154"/>
      <c r="J142" s="154"/>
      <c r="K142" s="155"/>
      <c r="L142" s="156"/>
      <c r="M142" s="157" t="s">
        <v>1</v>
      </c>
      <c r="N142" s="158" t="s">
        <v>35</v>
      </c>
      <c r="O142" s="145">
        <v>0</v>
      </c>
      <c r="P142" s="145">
        <f t="shared" si="0"/>
        <v>0</v>
      </c>
      <c r="Q142" s="145">
        <v>1.4999999999999999E-4</v>
      </c>
      <c r="R142" s="145">
        <f t="shared" si="1"/>
        <v>1.3004999999999999E-2</v>
      </c>
      <c r="S142" s="145">
        <v>0</v>
      </c>
      <c r="T142" s="146">
        <f t="shared" si="2"/>
        <v>0</v>
      </c>
      <c r="AR142" s="147" t="s">
        <v>279</v>
      </c>
      <c r="AT142" s="147" t="s">
        <v>270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251</v>
      </c>
      <c r="BM142" s="147" t="s">
        <v>251</v>
      </c>
    </row>
    <row r="143" spans="2:65" s="1" customFormat="1" ht="24.2" customHeight="1">
      <c r="B143" s="135"/>
      <c r="C143" s="149" t="s">
        <v>226</v>
      </c>
      <c r="D143" s="149" t="s">
        <v>270</v>
      </c>
      <c r="E143" s="150" t="s">
        <v>1452</v>
      </c>
      <c r="F143" s="151" t="s">
        <v>1453</v>
      </c>
      <c r="G143" s="152" t="s">
        <v>299</v>
      </c>
      <c r="H143" s="153">
        <v>20.399999999999999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2.0000000000000002E-5</v>
      </c>
      <c r="R143" s="145">
        <f t="shared" si="1"/>
        <v>4.08E-4</v>
      </c>
      <c r="S143" s="145">
        <v>0</v>
      </c>
      <c r="T143" s="146">
        <f t="shared" si="2"/>
        <v>0</v>
      </c>
      <c r="AR143" s="147" t="s">
        <v>279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251</v>
      </c>
      <c r="BM143" s="147" t="s">
        <v>254</v>
      </c>
    </row>
    <row r="144" spans="2:65" s="1" customFormat="1" ht="24.2" customHeight="1">
      <c r="B144" s="135"/>
      <c r="C144" s="149" t="s">
        <v>230</v>
      </c>
      <c r="D144" s="149" t="s">
        <v>270</v>
      </c>
      <c r="E144" s="150" t="s">
        <v>1454</v>
      </c>
      <c r="F144" s="151" t="s">
        <v>1455</v>
      </c>
      <c r="G144" s="152" t="s">
        <v>299</v>
      </c>
      <c r="H144" s="153">
        <v>7.14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0"/>
        <v>0</v>
      </c>
      <c r="Q144" s="145">
        <v>4.0000000000000003E-5</v>
      </c>
      <c r="R144" s="145">
        <f t="shared" si="1"/>
        <v>2.856E-4</v>
      </c>
      <c r="S144" s="145">
        <v>0</v>
      </c>
      <c r="T144" s="146">
        <f t="shared" si="2"/>
        <v>0</v>
      </c>
      <c r="AR144" s="147" t="s">
        <v>279</v>
      </c>
      <c r="AT144" s="147" t="s">
        <v>270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251</v>
      </c>
      <c r="BM144" s="147" t="s">
        <v>258</v>
      </c>
    </row>
    <row r="145" spans="2:65" s="1" customFormat="1" ht="24.2" customHeight="1">
      <c r="B145" s="135"/>
      <c r="C145" s="149" t="s">
        <v>234</v>
      </c>
      <c r="D145" s="149" t="s">
        <v>270</v>
      </c>
      <c r="E145" s="150" t="s">
        <v>1456</v>
      </c>
      <c r="F145" s="151" t="s">
        <v>1457</v>
      </c>
      <c r="G145" s="152" t="s">
        <v>299</v>
      </c>
      <c r="H145" s="153">
        <v>86.7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0"/>
        <v>0</v>
      </c>
      <c r="Q145" s="145">
        <v>1.0000000000000001E-5</v>
      </c>
      <c r="R145" s="145">
        <f t="shared" si="1"/>
        <v>8.6700000000000015E-4</v>
      </c>
      <c r="S145" s="145">
        <v>0</v>
      </c>
      <c r="T145" s="146">
        <f t="shared" si="2"/>
        <v>0</v>
      </c>
      <c r="AR145" s="147" t="s">
        <v>279</v>
      </c>
      <c r="AT145" s="147" t="s">
        <v>270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251</v>
      </c>
      <c r="BM145" s="147" t="s">
        <v>261</v>
      </c>
    </row>
    <row r="146" spans="2:65" s="1" customFormat="1" ht="24.2" customHeight="1">
      <c r="B146" s="135"/>
      <c r="C146" s="149" t="s">
        <v>238</v>
      </c>
      <c r="D146" s="149" t="s">
        <v>270</v>
      </c>
      <c r="E146" s="150" t="s">
        <v>1458</v>
      </c>
      <c r="F146" s="151" t="s">
        <v>1459</v>
      </c>
      <c r="G146" s="152" t="s">
        <v>299</v>
      </c>
      <c r="H146" s="153">
        <v>20.399999999999999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9.0000000000000006E-5</v>
      </c>
      <c r="R146" s="145">
        <f t="shared" si="1"/>
        <v>1.836E-3</v>
      </c>
      <c r="S146" s="145">
        <v>0</v>
      </c>
      <c r="T146" s="146">
        <f t="shared" si="2"/>
        <v>0</v>
      </c>
      <c r="AR146" s="147" t="s">
        <v>279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251</v>
      </c>
      <c r="BM146" s="147" t="s">
        <v>265</v>
      </c>
    </row>
    <row r="147" spans="2:65" s="1" customFormat="1" ht="24.2" customHeight="1">
      <c r="B147" s="135"/>
      <c r="C147" s="149" t="s">
        <v>241</v>
      </c>
      <c r="D147" s="149" t="s">
        <v>270</v>
      </c>
      <c r="E147" s="150" t="s">
        <v>1460</v>
      </c>
      <c r="F147" s="151" t="s">
        <v>1461</v>
      </c>
      <c r="G147" s="152" t="s">
        <v>299</v>
      </c>
      <c r="H147" s="153">
        <v>223.38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0"/>
        <v>0</v>
      </c>
      <c r="Q147" s="145">
        <v>4.0000000000000003E-5</v>
      </c>
      <c r="R147" s="145">
        <f t="shared" si="1"/>
        <v>8.9352000000000008E-3</v>
      </c>
      <c r="S147" s="145">
        <v>0</v>
      </c>
      <c r="T147" s="146">
        <f t="shared" si="2"/>
        <v>0</v>
      </c>
      <c r="AR147" s="147" t="s">
        <v>279</v>
      </c>
      <c r="AT147" s="147" t="s">
        <v>270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251</v>
      </c>
      <c r="BM147" s="147" t="s">
        <v>268</v>
      </c>
    </row>
    <row r="148" spans="2:65" s="1" customFormat="1" ht="24.2" customHeight="1">
      <c r="B148" s="135"/>
      <c r="C148" s="149" t="s">
        <v>244</v>
      </c>
      <c r="D148" s="149" t="s">
        <v>270</v>
      </c>
      <c r="E148" s="150" t="s">
        <v>1462</v>
      </c>
      <c r="F148" s="151" t="s">
        <v>1463</v>
      </c>
      <c r="G148" s="152" t="s">
        <v>299</v>
      </c>
      <c r="H148" s="153">
        <v>47.94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0"/>
        <v>0</v>
      </c>
      <c r="Q148" s="145">
        <v>1.8000000000000001E-4</v>
      </c>
      <c r="R148" s="145">
        <f t="shared" si="1"/>
        <v>8.6292000000000001E-3</v>
      </c>
      <c r="S148" s="145">
        <v>0</v>
      </c>
      <c r="T148" s="146">
        <f t="shared" si="2"/>
        <v>0</v>
      </c>
      <c r="AR148" s="147" t="s">
        <v>279</v>
      </c>
      <c r="AT148" s="147" t="s">
        <v>270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251</v>
      </c>
      <c r="BM148" s="147" t="s">
        <v>273</v>
      </c>
    </row>
    <row r="149" spans="2:65" s="1" customFormat="1" ht="24.2" customHeight="1">
      <c r="B149" s="135"/>
      <c r="C149" s="136" t="s">
        <v>247</v>
      </c>
      <c r="D149" s="136" t="s">
        <v>197</v>
      </c>
      <c r="E149" s="137" t="s">
        <v>1464</v>
      </c>
      <c r="F149" s="138" t="s">
        <v>1465</v>
      </c>
      <c r="G149" s="139" t="s">
        <v>299</v>
      </c>
      <c r="H149" s="140">
        <v>103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0.15101999999999999</v>
      </c>
      <c r="P149" s="145">
        <f t="shared" si="0"/>
        <v>15.555059999999999</v>
      </c>
      <c r="Q149" s="145">
        <v>2.0000000000000002E-5</v>
      </c>
      <c r="R149" s="145">
        <f t="shared" si="1"/>
        <v>2.0600000000000002E-3</v>
      </c>
      <c r="S149" s="145">
        <v>0</v>
      </c>
      <c r="T149" s="146">
        <f t="shared" si="2"/>
        <v>0</v>
      </c>
      <c r="AR149" s="147" t="s">
        <v>251</v>
      </c>
      <c r="AT149" s="147" t="s">
        <v>197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251</v>
      </c>
      <c r="BM149" s="147" t="s">
        <v>276</v>
      </c>
    </row>
    <row r="150" spans="2:65" s="1" customFormat="1" ht="24.2" customHeight="1">
      <c r="B150" s="135"/>
      <c r="C150" s="149" t="s">
        <v>251</v>
      </c>
      <c r="D150" s="149" t="s">
        <v>270</v>
      </c>
      <c r="E150" s="150" t="s">
        <v>1466</v>
      </c>
      <c r="F150" s="151" t="s">
        <v>1467</v>
      </c>
      <c r="G150" s="152" t="s">
        <v>299</v>
      </c>
      <c r="H150" s="153">
        <v>62.22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0"/>
        <v>0</v>
      </c>
      <c r="Q150" s="145">
        <v>1.7000000000000001E-4</v>
      </c>
      <c r="R150" s="145">
        <f t="shared" si="1"/>
        <v>1.0577400000000001E-2</v>
      </c>
      <c r="S150" s="145">
        <v>0</v>
      </c>
      <c r="T150" s="146">
        <f t="shared" si="2"/>
        <v>0</v>
      </c>
      <c r="AR150" s="147" t="s">
        <v>279</v>
      </c>
      <c r="AT150" s="147" t="s">
        <v>270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251</v>
      </c>
      <c r="BM150" s="147" t="s">
        <v>279</v>
      </c>
    </row>
    <row r="151" spans="2:65" s="1" customFormat="1" ht="24.2" customHeight="1">
      <c r="B151" s="135"/>
      <c r="C151" s="149" t="s">
        <v>255</v>
      </c>
      <c r="D151" s="149" t="s">
        <v>270</v>
      </c>
      <c r="E151" s="150" t="s">
        <v>1468</v>
      </c>
      <c r="F151" s="151" t="s">
        <v>1469</v>
      </c>
      <c r="G151" s="152" t="s">
        <v>299</v>
      </c>
      <c r="H151" s="153">
        <v>85.68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0"/>
        <v>0</v>
      </c>
      <c r="Q151" s="145">
        <v>6.9999999999999994E-5</v>
      </c>
      <c r="R151" s="145">
        <f t="shared" si="1"/>
        <v>5.9975999999999996E-3</v>
      </c>
      <c r="S151" s="145">
        <v>0</v>
      </c>
      <c r="T151" s="146">
        <f t="shared" si="2"/>
        <v>0</v>
      </c>
      <c r="AR151" s="147" t="s">
        <v>279</v>
      </c>
      <c r="AT151" s="147" t="s">
        <v>270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251</v>
      </c>
      <c r="BM151" s="147" t="s">
        <v>285</v>
      </c>
    </row>
    <row r="152" spans="2:65" s="1" customFormat="1" ht="24.2" customHeight="1">
      <c r="B152" s="135"/>
      <c r="C152" s="149" t="s">
        <v>254</v>
      </c>
      <c r="D152" s="149" t="s">
        <v>270</v>
      </c>
      <c r="E152" s="150" t="s">
        <v>1470</v>
      </c>
      <c r="F152" s="151" t="s">
        <v>1471</v>
      </c>
      <c r="G152" s="152" t="s">
        <v>299</v>
      </c>
      <c r="H152" s="153">
        <v>34.68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0"/>
        <v>0</v>
      </c>
      <c r="Q152" s="145">
        <v>8.0000000000000007E-5</v>
      </c>
      <c r="R152" s="145">
        <f t="shared" si="1"/>
        <v>2.7744000000000002E-3</v>
      </c>
      <c r="S152" s="145">
        <v>0</v>
      </c>
      <c r="T152" s="146">
        <f t="shared" si="2"/>
        <v>0</v>
      </c>
      <c r="AR152" s="147" t="s">
        <v>279</v>
      </c>
      <c r="AT152" s="147" t="s">
        <v>270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251</v>
      </c>
      <c r="BM152" s="147" t="s">
        <v>287</v>
      </c>
    </row>
    <row r="153" spans="2:65" s="1" customFormat="1" ht="24.2" customHeight="1">
      <c r="B153" s="135"/>
      <c r="C153" s="136" t="s">
        <v>262</v>
      </c>
      <c r="D153" s="136" t="s">
        <v>197</v>
      </c>
      <c r="E153" s="137" t="s">
        <v>1472</v>
      </c>
      <c r="F153" s="138" t="s">
        <v>1473</v>
      </c>
      <c r="G153" s="139" t="s">
        <v>596</v>
      </c>
      <c r="H153" s="140">
        <v>75.927999999999997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si="0"/>
        <v>0</v>
      </c>
      <c r="Q153" s="145">
        <v>0</v>
      </c>
      <c r="R153" s="145">
        <f t="shared" si="1"/>
        <v>0</v>
      </c>
      <c r="S153" s="145">
        <v>0</v>
      </c>
      <c r="T153" s="146">
        <f t="shared" si="2"/>
        <v>0</v>
      </c>
      <c r="AR153" s="147" t="s">
        <v>251</v>
      </c>
      <c r="AT153" s="147" t="s">
        <v>197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251</v>
      </c>
      <c r="BM153" s="147" t="s">
        <v>292</v>
      </c>
    </row>
    <row r="154" spans="2:65" s="1" customFormat="1" ht="24.2" customHeight="1">
      <c r="B154" s="135"/>
      <c r="C154" s="136" t="s">
        <v>258</v>
      </c>
      <c r="D154" s="136" t="s">
        <v>197</v>
      </c>
      <c r="E154" s="137" t="s">
        <v>1474</v>
      </c>
      <c r="F154" s="138" t="s">
        <v>1475</v>
      </c>
      <c r="G154" s="139" t="s">
        <v>596</v>
      </c>
      <c r="H154" s="140">
        <v>75.927999999999997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0"/>
        <v>0</v>
      </c>
      <c r="Q154" s="145">
        <v>0</v>
      </c>
      <c r="R154" s="145">
        <f t="shared" si="1"/>
        <v>0</v>
      </c>
      <c r="S154" s="145">
        <v>0</v>
      </c>
      <c r="T154" s="146">
        <f t="shared" si="2"/>
        <v>0</v>
      </c>
      <c r="AR154" s="147" t="s">
        <v>251</v>
      </c>
      <c r="AT154" s="147" t="s">
        <v>197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251</v>
      </c>
      <c r="BM154" s="147" t="s">
        <v>295</v>
      </c>
    </row>
    <row r="155" spans="2:65" s="11" customFormat="1" ht="22.9" customHeight="1">
      <c r="B155" s="124"/>
      <c r="D155" s="125" t="s">
        <v>68</v>
      </c>
      <c r="E155" s="133" t="s">
        <v>1476</v>
      </c>
      <c r="F155" s="133" t="s">
        <v>1477</v>
      </c>
      <c r="J155" s="134"/>
      <c r="L155" s="124"/>
      <c r="M155" s="128"/>
      <c r="P155" s="129">
        <f>SUM(P156:P177)</f>
        <v>153.26682999999997</v>
      </c>
      <c r="R155" s="129">
        <f>SUM(R156:R177)</f>
        <v>0.33460857359999996</v>
      </c>
      <c r="T155" s="130">
        <f>SUM(T156:T177)</f>
        <v>0</v>
      </c>
      <c r="AR155" s="125" t="s">
        <v>82</v>
      </c>
      <c r="AT155" s="131" t="s">
        <v>68</v>
      </c>
      <c r="AU155" s="131" t="s">
        <v>76</v>
      </c>
      <c r="AY155" s="125" t="s">
        <v>195</v>
      </c>
      <c r="BK155" s="132">
        <f>SUM(BK156:BK177)</f>
        <v>0</v>
      </c>
    </row>
    <row r="156" spans="2:65" s="1" customFormat="1" ht="21.75" customHeight="1">
      <c r="B156" s="135"/>
      <c r="C156" s="136" t="s">
        <v>269</v>
      </c>
      <c r="D156" s="136" t="s">
        <v>197</v>
      </c>
      <c r="E156" s="137" t="s">
        <v>1478</v>
      </c>
      <c r="F156" s="138" t="s">
        <v>1479</v>
      </c>
      <c r="G156" s="139" t="s">
        <v>299</v>
      </c>
      <c r="H156" s="140">
        <v>36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0.64229000000000003</v>
      </c>
      <c r="P156" s="145">
        <f t="shared" ref="P156:P177" si="9">O156*H156</f>
        <v>23.122440000000001</v>
      </c>
      <c r="Q156" s="145">
        <v>1.9149200000000001E-3</v>
      </c>
      <c r="R156" s="145">
        <f t="shared" ref="R156:R177" si="10">Q156*H156</f>
        <v>6.8937120000000005E-2</v>
      </c>
      <c r="S156" s="145">
        <v>0</v>
      </c>
      <c r="T156" s="146">
        <f t="shared" ref="T156:T177" si="11">S156*H156</f>
        <v>0</v>
      </c>
      <c r="AR156" s="147" t="s">
        <v>251</v>
      </c>
      <c r="AT156" s="147" t="s">
        <v>197</v>
      </c>
      <c r="AU156" s="147" t="s">
        <v>82</v>
      </c>
      <c r="AY156" s="13" t="s">
        <v>195</v>
      </c>
      <c r="BE156" s="148">
        <f t="shared" ref="BE156:BE177" si="12">IF(N156="základná",J156,0)</f>
        <v>0</v>
      </c>
      <c r="BF156" s="148">
        <f t="shared" ref="BF156:BF177" si="13">IF(N156="znížená",J156,0)</f>
        <v>0</v>
      </c>
      <c r="BG156" s="148">
        <f t="shared" ref="BG156:BG177" si="14">IF(N156="zákl. prenesená",J156,0)</f>
        <v>0</v>
      </c>
      <c r="BH156" s="148">
        <f t="shared" ref="BH156:BH177" si="15">IF(N156="zníž. prenesená",J156,0)</f>
        <v>0</v>
      </c>
      <c r="BI156" s="148">
        <f t="shared" ref="BI156:BI177" si="16">IF(N156="nulová",J156,0)</f>
        <v>0</v>
      </c>
      <c r="BJ156" s="13" t="s">
        <v>82</v>
      </c>
      <c r="BK156" s="148">
        <f t="shared" ref="BK156:BK177" si="17">ROUND(I156*H156,2)</f>
        <v>0</v>
      </c>
      <c r="BL156" s="13" t="s">
        <v>251</v>
      </c>
      <c r="BM156" s="147" t="s">
        <v>300</v>
      </c>
    </row>
    <row r="157" spans="2:65" s="1" customFormat="1" ht="16.5" customHeight="1">
      <c r="B157" s="135"/>
      <c r="C157" s="136" t="s">
        <v>261</v>
      </c>
      <c r="D157" s="136" t="s">
        <v>197</v>
      </c>
      <c r="E157" s="137" t="s">
        <v>1480</v>
      </c>
      <c r="F157" s="138" t="s">
        <v>1481</v>
      </c>
      <c r="G157" s="139" t="s">
        <v>336</v>
      </c>
      <c r="H157" s="140">
        <v>3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0.29027999999999998</v>
      </c>
      <c r="P157" s="145">
        <f t="shared" si="9"/>
        <v>0.87083999999999995</v>
      </c>
      <c r="Q157" s="145">
        <v>2.04E-4</v>
      </c>
      <c r="R157" s="145">
        <f t="shared" si="10"/>
        <v>6.1200000000000002E-4</v>
      </c>
      <c r="S157" s="145">
        <v>0</v>
      </c>
      <c r="T157" s="146">
        <f t="shared" si="11"/>
        <v>0</v>
      </c>
      <c r="AR157" s="147" t="s">
        <v>251</v>
      </c>
      <c r="AT157" s="147" t="s">
        <v>197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251</v>
      </c>
      <c r="BM157" s="147" t="s">
        <v>303</v>
      </c>
    </row>
    <row r="158" spans="2:65" s="1" customFormat="1" ht="24.2" customHeight="1">
      <c r="B158" s="135"/>
      <c r="C158" s="149" t="s">
        <v>7</v>
      </c>
      <c r="D158" s="149" t="s">
        <v>270</v>
      </c>
      <c r="E158" s="150" t="s">
        <v>1482</v>
      </c>
      <c r="F158" s="151" t="s">
        <v>1483</v>
      </c>
      <c r="G158" s="152" t="s">
        <v>336</v>
      </c>
      <c r="H158" s="153">
        <v>3</v>
      </c>
      <c r="I158" s="154"/>
      <c r="J158" s="154"/>
      <c r="K158" s="155"/>
      <c r="L158" s="156"/>
      <c r="M158" s="157" t="s">
        <v>1</v>
      </c>
      <c r="N158" s="158" t="s">
        <v>35</v>
      </c>
      <c r="O158" s="145">
        <v>0</v>
      </c>
      <c r="P158" s="145">
        <f t="shared" si="9"/>
        <v>0</v>
      </c>
      <c r="Q158" s="145">
        <v>3.5E-4</v>
      </c>
      <c r="R158" s="145">
        <f t="shared" si="10"/>
        <v>1.0499999999999999E-3</v>
      </c>
      <c r="S158" s="145">
        <v>0</v>
      </c>
      <c r="T158" s="146">
        <f t="shared" si="11"/>
        <v>0</v>
      </c>
      <c r="AR158" s="147" t="s">
        <v>279</v>
      </c>
      <c r="AT158" s="147" t="s">
        <v>270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251</v>
      </c>
      <c r="BM158" s="147" t="s">
        <v>307</v>
      </c>
    </row>
    <row r="159" spans="2:65" s="1" customFormat="1" ht="21.75" customHeight="1">
      <c r="B159" s="135"/>
      <c r="C159" s="136" t="s">
        <v>265</v>
      </c>
      <c r="D159" s="136" t="s">
        <v>197</v>
      </c>
      <c r="E159" s="137" t="s">
        <v>1484</v>
      </c>
      <c r="F159" s="138" t="s">
        <v>1485</v>
      </c>
      <c r="G159" s="139" t="s">
        <v>299</v>
      </c>
      <c r="H159" s="140">
        <v>82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0.34243000000000001</v>
      </c>
      <c r="P159" s="145">
        <f t="shared" si="9"/>
        <v>28.079260000000001</v>
      </c>
      <c r="Q159" s="145">
        <v>6.3928759999999998E-4</v>
      </c>
      <c r="R159" s="145">
        <f t="shared" si="10"/>
        <v>5.2421583199999996E-2</v>
      </c>
      <c r="S159" s="145">
        <v>0</v>
      </c>
      <c r="T159" s="146">
        <f t="shared" si="11"/>
        <v>0</v>
      </c>
      <c r="AR159" s="147" t="s">
        <v>251</v>
      </c>
      <c r="AT159" s="147" t="s">
        <v>197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251</v>
      </c>
      <c r="BM159" s="147" t="s">
        <v>310</v>
      </c>
    </row>
    <row r="160" spans="2:65" s="1" customFormat="1" ht="21.75" customHeight="1">
      <c r="B160" s="135"/>
      <c r="C160" s="136" t="s">
        <v>286</v>
      </c>
      <c r="D160" s="136" t="s">
        <v>197</v>
      </c>
      <c r="E160" s="137" t="s">
        <v>1486</v>
      </c>
      <c r="F160" s="138" t="s">
        <v>1487</v>
      </c>
      <c r="G160" s="139" t="s">
        <v>299</v>
      </c>
      <c r="H160" s="140">
        <v>110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0.58843000000000001</v>
      </c>
      <c r="P160" s="145">
        <f t="shared" si="9"/>
        <v>64.7273</v>
      </c>
      <c r="Q160" s="145">
        <v>1.5700306400000001E-3</v>
      </c>
      <c r="R160" s="145">
        <f t="shared" si="10"/>
        <v>0.1727033704</v>
      </c>
      <c r="S160" s="145">
        <v>0</v>
      </c>
      <c r="T160" s="146">
        <f t="shared" si="11"/>
        <v>0</v>
      </c>
      <c r="AR160" s="147" t="s">
        <v>251</v>
      </c>
      <c r="AT160" s="147" t="s">
        <v>197</v>
      </c>
      <c r="AU160" s="147" t="s">
        <v>82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251</v>
      </c>
      <c r="BM160" s="147" t="s">
        <v>314</v>
      </c>
    </row>
    <row r="161" spans="2:65" s="1" customFormat="1" ht="24.2" customHeight="1">
      <c r="B161" s="135"/>
      <c r="C161" s="136" t="s">
        <v>268</v>
      </c>
      <c r="D161" s="136" t="s">
        <v>197</v>
      </c>
      <c r="E161" s="137" t="s">
        <v>1488</v>
      </c>
      <c r="F161" s="138" t="s">
        <v>1489</v>
      </c>
      <c r="G161" s="139" t="s">
        <v>336</v>
      </c>
      <c r="H161" s="140">
        <v>11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0.46015</v>
      </c>
      <c r="P161" s="145">
        <f t="shared" si="9"/>
        <v>5.0616500000000002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251</v>
      </c>
      <c r="AT161" s="147" t="s">
        <v>197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251</v>
      </c>
      <c r="BM161" s="147" t="s">
        <v>317</v>
      </c>
    </row>
    <row r="162" spans="2:65" s="1" customFormat="1" ht="37.9" customHeight="1">
      <c r="B162" s="135"/>
      <c r="C162" s="149" t="s">
        <v>289</v>
      </c>
      <c r="D162" s="149" t="s">
        <v>270</v>
      </c>
      <c r="E162" s="150" t="s">
        <v>1490</v>
      </c>
      <c r="F162" s="151" t="s">
        <v>1491</v>
      </c>
      <c r="G162" s="152" t="s">
        <v>336</v>
      </c>
      <c r="H162" s="153">
        <v>4</v>
      </c>
      <c r="I162" s="154"/>
      <c r="J162" s="154"/>
      <c r="K162" s="155"/>
      <c r="L162" s="156"/>
      <c r="M162" s="157" t="s">
        <v>1</v>
      </c>
      <c r="N162" s="158" t="s">
        <v>35</v>
      </c>
      <c r="O162" s="145">
        <v>0</v>
      </c>
      <c r="P162" s="145">
        <f t="shared" si="9"/>
        <v>0</v>
      </c>
      <c r="Q162" s="145">
        <v>2.7999999999999998E-4</v>
      </c>
      <c r="R162" s="145">
        <f t="shared" si="10"/>
        <v>1.1199999999999999E-3</v>
      </c>
      <c r="S162" s="145">
        <v>0</v>
      </c>
      <c r="T162" s="146">
        <f t="shared" si="11"/>
        <v>0</v>
      </c>
      <c r="AR162" s="147" t="s">
        <v>279</v>
      </c>
      <c r="AT162" s="147" t="s">
        <v>270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251</v>
      </c>
      <c r="BM162" s="147" t="s">
        <v>322</v>
      </c>
    </row>
    <row r="163" spans="2:65" s="1" customFormat="1" ht="49.15" customHeight="1">
      <c r="B163" s="135"/>
      <c r="C163" s="149" t="s">
        <v>273</v>
      </c>
      <c r="D163" s="149" t="s">
        <v>270</v>
      </c>
      <c r="E163" s="150" t="s">
        <v>1492</v>
      </c>
      <c r="F163" s="151" t="s">
        <v>1493</v>
      </c>
      <c r="G163" s="152" t="s">
        <v>336</v>
      </c>
      <c r="H163" s="153">
        <v>2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2.3000000000000001E-4</v>
      </c>
      <c r="R163" s="145">
        <f t="shared" si="10"/>
        <v>4.6000000000000001E-4</v>
      </c>
      <c r="S163" s="145">
        <v>0</v>
      </c>
      <c r="T163" s="146">
        <f t="shared" si="11"/>
        <v>0</v>
      </c>
      <c r="AR163" s="147" t="s">
        <v>279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251</v>
      </c>
      <c r="BM163" s="147" t="s">
        <v>325</v>
      </c>
    </row>
    <row r="164" spans="2:65" s="1" customFormat="1" ht="33" customHeight="1">
      <c r="B164" s="135"/>
      <c r="C164" s="149" t="s">
        <v>296</v>
      </c>
      <c r="D164" s="149" t="s">
        <v>270</v>
      </c>
      <c r="E164" s="150" t="s">
        <v>1494</v>
      </c>
      <c r="F164" s="151" t="s">
        <v>1495</v>
      </c>
      <c r="G164" s="152" t="s">
        <v>336</v>
      </c>
      <c r="H164" s="153">
        <v>5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 t="shared" si="9"/>
        <v>0</v>
      </c>
      <c r="Q164" s="145">
        <v>8.9999999999999998E-4</v>
      </c>
      <c r="R164" s="145">
        <f t="shared" si="10"/>
        <v>4.4999999999999997E-3</v>
      </c>
      <c r="S164" s="145">
        <v>0</v>
      </c>
      <c r="T164" s="146">
        <f t="shared" si="11"/>
        <v>0</v>
      </c>
      <c r="AR164" s="147" t="s">
        <v>279</v>
      </c>
      <c r="AT164" s="147" t="s">
        <v>270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251</v>
      </c>
      <c r="BM164" s="147" t="s">
        <v>329</v>
      </c>
    </row>
    <row r="165" spans="2:65" s="1" customFormat="1" ht="24.2" customHeight="1">
      <c r="B165" s="135"/>
      <c r="C165" s="136" t="s">
        <v>276</v>
      </c>
      <c r="D165" s="136" t="s">
        <v>197</v>
      </c>
      <c r="E165" s="137" t="s">
        <v>1496</v>
      </c>
      <c r="F165" s="138" t="s">
        <v>1497</v>
      </c>
      <c r="G165" s="139" t="s">
        <v>336</v>
      </c>
      <c r="H165" s="140">
        <v>11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0.14000000000000001</v>
      </c>
      <c r="P165" s="145">
        <f t="shared" si="9"/>
        <v>1.54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251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251</v>
      </c>
      <c r="BM165" s="147" t="s">
        <v>332</v>
      </c>
    </row>
    <row r="166" spans="2:65" s="1" customFormat="1" ht="24.2" customHeight="1">
      <c r="B166" s="135"/>
      <c r="C166" s="136" t="s">
        <v>304</v>
      </c>
      <c r="D166" s="136" t="s">
        <v>197</v>
      </c>
      <c r="E166" s="137" t="s">
        <v>1498</v>
      </c>
      <c r="F166" s="138" t="s">
        <v>1499</v>
      </c>
      <c r="G166" s="139" t="s">
        <v>336</v>
      </c>
      <c r="H166" s="140">
        <v>40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0.14899999999999999</v>
      </c>
      <c r="P166" s="145">
        <f t="shared" si="9"/>
        <v>5.96</v>
      </c>
      <c r="Q166" s="145">
        <v>0</v>
      </c>
      <c r="R166" s="145">
        <f t="shared" si="10"/>
        <v>0</v>
      </c>
      <c r="S166" s="145">
        <v>0</v>
      </c>
      <c r="T166" s="146">
        <f t="shared" si="11"/>
        <v>0</v>
      </c>
      <c r="AR166" s="147" t="s">
        <v>251</v>
      </c>
      <c r="AT166" s="147" t="s">
        <v>197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251</v>
      </c>
      <c r="BM166" s="147" t="s">
        <v>418</v>
      </c>
    </row>
    <row r="167" spans="2:65" s="1" customFormat="1" ht="24.2" customHeight="1">
      <c r="B167" s="135"/>
      <c r="C167" s="136" t="s">
        <v>279</v>
      </c>
      <c r="D167" s="136" t="s">
        <v>197</v>
      </c>
      <c r="E167" s="137" t="s">
        <v>1500</v>
      </c>
      <c r="F167" s="138" t="s">
        <v>1501</v>
      </c>
      <c r="G167" s="139" t="s">
        <v>336</v>
      </c>
      <c r="H167" s="140">
        <v>28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0.16500000000000001</v>
      </c>
      <c r="P167" s="145">
        <f t="shared" si="9"/>
        <v>4.62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251</v>
      </c>
      <c r="AT167" s="147" t="s">
        <v>197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251</v>
      </c>
      <c r="BM167" s="147" t="s">
        <v>426</v>
      </c>
    </row>
    <row r="168" spans="2:65" s="1" customFormat="1" ht="24.2" customHeight="1">
      <c r="B168" s="135"/>
      <c r="C168" s="136" t="s">
        <v>311</v>
      </c>
      <c r="D168" s="136" t="s">
        <v>197</v>
      </c>
      <c r="E168" s="137" t="s">
        <v>1502</v>
      </c>
      <c r="F168" s="138" t="s">
        <v>1503</v>
      </c>
      <c r="G168" s="139" t="s">
        <v>336</v>
      </c>
      <c r="H168" s="140">
        <v>23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0.24399999999999999</v>
      </c>
      <c r="P168" s="145">
        <f t="shared" si="9"/>
        <v>5.6120000000000001</v>
      </c>
      <c r="Q168" s="145">
        <v>0</v>
      </c>
      <c r="R168" s="145">
        <f t="shared" si="10"/>
        <v>0</v>
      </c>
      <c r="S168" s="145">
        <v>0</v>
      </c>
      <c r="T168" s="146">
        <f t="shared" si="11"/>
        <v>0</v>
      </c>
      <c r="AR168" s="147" t="s">
        <v>251</v>
      </c>
      <c r="AT168" s="147" t="s">
        <v>197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251</v>
      </c>
      <c r="BM168" s="147" t="s">
        <v>434</v>
      </c>
    </row>
    <row r="169" spans="2:65" s="1" customFormat="1" ht="24.2" customHeight="1">
      <c r="B169" s="135"/>
      <c r="C169" s="136" t="s">
        <v>285</v>
      </c>
      <c r="D169" s="136" t="s">
        <v>197</v>
      </c>
      <c r="E169" s="137" t="s">
        <v>1504</v>
      </c>
      <c r="F169" s="138" t="s">
        <v>1505</v>
      </c>
      <c r="G169" s="139" t="s">
        <v>336</v>
      </c>
      <c r="H169" s="140">
        <v>4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0.32092999999999999</v>
      </c>
      <c r="P169" s="145">
        <f t="shared" si="9"/>
        <v>1.28372</v>
      </c>
      <c r="Q169" s="145">
        <v>1.02E-4</v>
      </c>
      <c r="R169" s="145">
        <f t="shared" si="10"/>
        <v>4.08E-4</v>
      </c>
      <c r="S169" s="145">
        <v>0</v>
      </c>
      <c r="T169" s="146">
        <f t="shared" si="11"/>
        <v>0</v>
      </c>
      <c r="AR169" s="147" t="s">
        <v>251</v>
      </c>
      <c r="AT169" s="147" t="s">
        <v>197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251</v>
      </c>
      <c r="BM169" s="147" t="s">
        <v>442</v>
      </c>
    </row>
    <row r="170" spans="2:65" s="1" customFormat="1" ht="44.25" customHeight="1">
      <c r="B170" s="135"/>
      <c r="C170" s="149" t="s">
        <v>319</v>
      </c>
      <c r="D170" s="149" t="s">
        <v>270</v>
      </c>
      <c r="E170" s="150" t="s">
        <v>1506</v>
      </c>
      <c r="F170" s="151" t="s">
        <v>1507</v>
      </c>
      <c r="G170" s="152" t="s">
        <v>336</v>
      </c>
      <c r="H170" s="153">
        <v>4</v>
      </c>
      <c r="I170" s="154"/>
      <c r="J170" s="154"/>
      <c r="K170" s="155"/>
      <c r="L170" s="156"/>
      <c r="M170" s="157" t="s">
        <v>1</v>
      </c>
      <c r="N170" s="158" t="s">
        <v>35</v>
      </c>
      <c r="O170" s="145">
        <v>0</v>
      </c>
      <c r="P170" s="145">
        <f t="shared" si="9"/>
        <v>0</v>
      </c>
      <c r="Q170" s="145">
        <v>7.5000000000000002E-4</v>
      </c>
      <c r="R170" s="145">
        <f t="shared" si="10"/>
        <v>3.0000000000000001E-3</v>
      </c>
      <c r="S170" s="145">
        <v>0</v>
      </c>
      <c r="T170" s="146">
        <f t="shared" si="11"/>
        <v>0</v>
      </c>
      <c r="AR170" s="147" t="s">
        <v>279</v>
      </c>
      <c r="AT170" s="147" t="s">
        <v>270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251</v>
      </c>
      <c r="BM170" s="147" t="s">
        <v>450</v>
      </c>
    </row>
    <row r="171" spans="2:65" s="1" customFormat="1" ht="33" customHeight="1">
      <c r="B171" s="135"/>
      <c r="C171" s="136" t="s">
        <v>287</v>
      </c>
      <c r="D171" s="136" t="s">
        <v>197</v>
      </c>
      <c r="E171" s="137" t="s">
        <v>1508</v>
      </c>
      <c r="F171" s="138" t="s">
        <v>1509</v>
      </c>
      <c r="G171" s="139" t="s">
        <v>336</v>
      </c>
      <c r="H171" s="140">
        <v>4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0.85104999999999997</v>
      </c>
      <c r="P171" s="145">
        <f t="shared" si="9"/>
        <v>3.4041999999999999</v>
      </c>
      <c r="Q171" s="145">
        <v>5.0000000000000002E-5</v>
      </c>
      <c r="R171" s="145">
        <f t="shared" si="10"/>
        <v>2.0000000000000001E-4</v>
      </c>
      <c r="S171" s="145">
        <v>0</v>
      </c>
      <c r="T171" s="146">
        <f t="shared" si="11"/>
        <v>0</v>
      </c>
      <c r="AR171" s="147" t="s">
        <v>251</v>
      </c>
      <c r="AT171" s="147" t="s">
        <v>197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251</v>
      </c>
      <c r="BM171" s="147" t="s">
        <v>458</v>
      </c>
    </row>
    <row r="172" spans="2:65" s="1" customFormat="1" ht="37.9" customHeight="1">
      <c r="B172" s="135"/>
      <c r="C172" s="149" t="s">
        <v>326</v>
      </c>
      <c r="D172" s="149" t="s">
        <v>270</v>
      </c>
      <c r="E172" s="150" t="s">
        <v>1510</v>
      </c>
      <c r="F172" s="151" t="s">
        <v>1511</v>
      </c>
      <c r="G172" s="152" t="s">
        <v>336</v>
      </c>
      <c r="H172" s="153">
        <v>4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9"/>
        <v>0</v>
      </c>
      <c r="Q172" s="145">
        <v>7.28E-3</v>
      </c>
      <c r="R172" s="145">
        <f t="shared" si="10"/>
        <v>2.912E-2</v>
      </c>
      <c r="S172" s="145">
        <v>0</v>
      </c>
      <c r="T172" s="146">
        <f t="shared" si="11"/>
        <v>0</v>
      </c>
      <c r="AR172" s="147" t="s">
        <v>279</v>
      </c>
      <c r="AT172" s="147" t="s">
        <v>270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251</v>
      </c>
      <c r="BM172" s="147" t="s">
        <v>466</v>
      </c>
    </row>
    <row r="173" spans="2:65" s="1" customFormat="1" ht="16.5" customHeight="1">
      <c r="B173" s="135"/>
      <c r="C173" s="136" t="s">
        <v>292</v>
      </c>
      <c r="D173" s="136" t="s">
        <v>197</v>
      </c>
      <c r="E173" s="137" t="s">
        <v>1512</v>
      </c>
      <c r="F173" s="138" t="s">
        <v>1513</v>
      </c>
      <c r="G173" s="139" t="s">
        <v>336</v>
      </c>
      <c r="H173" s="140">
        <v>3</v>
      </c>
      <c r="I173" s="141"/>
      <c r="J173" s="141"/>
      <c r="K173" s="142"/>
      <c r="L173" s="25"/>
      <c r="M173" s="143" t="s">
        <v>1</v>
      </c>
      <c r="N173" s="144" t="s">
        <v>35</v>
      </c>
      <c r="O173" s="145">
        <v>0.11514000000000001</v>
      </c>
      <c r="P173" s="145">
        <f t="shared" si="9"/>
        <v>0.34542</v>
      </c>
      <c r="Q173" s="145">
        <v>2.55E-5</v>
      </c>
      <c r="R173" s="145">
        <f t="shared" si="10"/>
        <v>7.6500000000000003E-5</v>
      </c>
      <c r="S173" s="145">
        <v>0</v>
      </c>
      <c r="T173" s="146">
        <f t="shared" si="11"/>
        <v>0</v>
      </c>
      <c r="AR173" s="147" t="s">
        <v>251</v>
      </c>
      <c r="AT173" s="147" t="s">
        <v>197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251</v>
      </c>
      <c r="BM173" s="147" t="s">
        <v>474</v>
      </c>
    </row>
    <row r="174" spans="2:65" s="1" customFormat="1" ht="16.5" customHeight="1">
      <c r="B174" s="135"/>
      <c r="C174" s="149" t="s">
        <v>333</v>
      </c>
      <c r="D174" s="149" t="s">
        <v>270</v>
      </c>
      <c r="E174" s="150" t="s">
        <v>1514</v>
      </c>
      <c r="F174" s="151" t="s">
        <v>1515</v>
      </c>
      <c r="G174" s="152" t="s">
        <v>336</v>
      </c>
      <c r="H174" s="153">
        <v>3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279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251</v>
      </c>
      <c r="BM174" s="147" t="s">
        <v>482</v>
      </c>
    </row>
    <row r="175" spans="2:65" s="1" customFormat="1" ht="24.2" customHeight="1">
      <c r="B175" s="135"/>
      <c r="C175" s="136" t="s">
        <v>295</v>
      </c>
      <c r="D175" s="136" t="s">
        <v>197</v>
      </c>
      <c r="E175" s="137" t="s">
        <v>1516</v>
      </c>
      <c r="F175" s="138" t="s">
        <v>1517</v>
      </c>
      <c r="G175" s="139" t="s">
        <v>299</v>
      </c>
      <c r="H175" s="140">
        <v>192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4.4999999999999998E-2</v>
      </c>
      <c r="P175" s="145">
        <f t="shared" si="9"/>
        <v>8.64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251</v>
      </c>
      <c r="AT175" s="147" t="s">
        <v>197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251</v>
      </c>
      <c r="BM175" s="147" t="s">
        <v>490</v>
      </c>
    </row>
    <row r="176" spans="2:65" s="1" customFormat="1" ht="24.2" customHeight="1">
      <c r="B176" s="135"/>
      <c r="C176" s="136" t="s">
        <v>341</v>
      </c>
      <c r="D176" s="136" t="s">
        <v>197</v>
      </c>
      <c r="E176" s="137" t="s">
        <v>1518</v>
      </c>
      <c r="F176" s="138" t="s">
        <v>1519</v>
      </c>
      <c r="G176" s="139" t="s">
        <v>596</v>
      </c>
      <c r="H176" s="140">
        <v>84.117000000000004</v>
      </c>
      <c r="I176" s="141"/>
      <c r="J176" s="141"/>
      <c r="K176" s="142"/>
      <c r="L176" s="25"/>
      <c r="M176" s="143" t="s">
        <v>1</v>
      </c>
      <c r="N176" s="144" t="s">
        <v>35</v>
      </c>
      <c r="O176" s="145">
        <v>0</v>
      </c>
      <c r="P176" s="145">
        <f t="shared" si="9"/>
        <v>0</v>
      </c>
      <c r="Q176" s="145">
        <v>0</v>
      </c>
      <c r="R176" s="145">
        <f t="shared" si="10"/>
        <v>0</v>
      </c>
      <c r="S176" s="145">
        <v>0</v>
      </c>
      <c r="T176" s="146">
        <f t="shared" si="11"/>
        <v>0</v>
      </c>
      <c r="AR176" s="147" t="s">
        <v>251</v>
      </c>
      <c r="AT176" s="147" t="s">
        <v>197</v>
      </c>
      <c r="AU176" s="147" t="s">
        <v>82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251</v>
      </c>
      <c r="BM176" s="147" t="s">
        <v>358</v>
      </c>
    </row>
    <row r="177" spans="2:65" s="1" customFormat="1" ht="24.2" customHeight="1">
      <c r="B177" s="135"/>
      <c r="C177" s="136" t="s">
        <v>300</v>
      </c>
      <c r="D177" s="136" t="s">
        <v>197</v>
      </c>
      <c r="E177" s="137" t="s">
        <v>1520</v>
      </c>
      <c r="F177" s="138" t="s">
        <v>1521</v>
      </c>
      <c r="G177" s="139" t="s">
        <v>596</v>
      </c>
      <c r="H177" s="140">
        <v>84.117000000000004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</v>
      </c>
      <c r="P177" s="145">
        <f t="shared" si="9"/>
        <v>0</v>
      </c>
      <c r="Q177" s="145">
        <v>0</v>
      </c>
      <c r="R177" s="145">
        <f t="shared" si="10"/>
        <v>0</v>
      </c>
      <c r="S177" s="145">
        <v>0</v>
      </c>
      <c r="T177" s="146">
        <f t="shared" si="11"/>
        <v>0</v>
      </c>
      <c r="AR177" s="147" t="s">
        <v>251</v>
      </c>
      <c r="AT177" s="147" t="s">
        <v>197</v>
      </c>
      <c r="AU177" s="147" t="s">
        <v>82</v>
      </c>
      <c r="AY177" s="13" t="s">
        <v>195</v>
      </c>
      <c r="BE177" s="148">
        <f t="shared" si="12"/>
        <v>0</v>
      </c>
      <c r="BF177" s="148">
        <f t="shared" si="13"/>
        <v>0</v>
      </c>
      <c r="BG177" s="148">
        <f t="shared" si="14"/>
        <v>0</v>
      </c>
      <c r="BH177" s="148">
        <f t="shared" si="15"/>
        <v>0</v>
      </c>
      <c r="BI177" s="148">
        <f t="shared" si="16"/>
        <v>0</v>
      </c>
      <c r="BJ177" s="13" t="s">
        <v>82</v>
      </c>
      <c r="BK177" s="148">
        <f t="shared" si="17"/>
        <v>0</v>
      </c>
      <c r="BL177" s="13" t="s">
        <v>251</v>
      </c>
      <c r="BM177" s="147" t="s">
        <v>361</v>
      </c>
    </row>
    <row r="178" spans="2:65" s="11" customFormat="1" ht="22.9" customHeight="1">
      <c r="B178" s="124"/>
      <c r="D178" s="125" t="s">
        <v>68</v>
      </c>
      <c r="E178" s="133" t="s">
        <v>1522</v>
      </c>
      <c r="F178" s="133" t="s">
        <v>1523</v>
      </c>
      <c r="J178" s="134"/>
      <c r="L178" s="124"/>
      <c r="M178" s="128"/>
      <c r="P178" s="129">
        <f>SUM(P179:P234)</f>
        <v>557.18853999999999</v>
      </c>
      <c r="R178" s="129">
        <f>SUM(R179:R234)</f>
        <v>1.6040154600000003</v>
      </c>
      <c r="T178" s="130">
        <f>SUM(T179:T234)</f>
        <v>0</v>
      </c>
      <c r="AR178" s="125" t="s">
        <v>82</v>
      </c>
      <c r="AT178" s="131" t="s">
        <v>68</v>
      </c>
      <c r="AU178" s="131" t="s">
        <v>76</v>
      </c>
      <c r="AY178" s="125" t="s">
        <v>195</v>
      </c>
      <c r="BK178" s="132">
        <f>SUM(BK179:BK234)</f>
        <v>0</v>
      </c>
    </row>
    <row r="179" spans="2:65" s="1" customFormat="1" ht="33" customHeight="1">
      <c r="B179" s="135"/>
      <c r="C179" s="136" t="s">
        <v>348</v>
      </c>
      <c r="D179" s="136" t="s">
        <v>197</v>
      </c>
      <c r="E179" s="137" t="s">
        <v>1524</v>
      </c>
      <c r="F179" s="138" t="s">
        <v>1525</v>
      </c>
      <c r="G179" s="139" t="s">
        <v>299</v>
      </c>
      <c r="H179" s="140">
        <v>20</v>
      </c>
      <c r="I179" s="141"/>
      <c r="J179" s="141"/>
      <c r="K179" s="142"/>
      <c r="L179" s="25"/>
      <c r="M179" s="143" t="s">
        <v>1</v>
      </c>
      <c r="N179" s="144" t="s">
        <v>35</v>
      </c>
      <c r="O179" s="145">
        <v>0.54690000000000005</v>
      </c>
      <c r="P179" s="145">
        <f t="shared" ref="P179:P210" si="18">O179*H179</f>
        <v>10.938000000000001</v>
      </c>
      <c r="Q179" s="145">
        <v>3.8907540000000002E-3</v>
      </c>
      <c r="R179" s="145">
        <f t="shared" ref="R179:R210" si="19">Q179*H179</f>
        <v>7.7815080000000009E-2</v>
      </c>
      <c r="S179" s="145">
        <v>0</v>
      </c>
      <c r="T179" s="146">
        <f t="shared" ref="T179:T210" si="20">S179*H179</f>
        <v>0</v>
      </c>
      <c r="AR179" s="147" t="s">
        <v>251</v>
      </c>
      <c r="AT179" s="147" t="s">
        <v>197</v>
      </c>
      <c r="AU179" s="147" t="s">
        <v>82</v>
      </c>
      <c r="AY179" s="13" t="s">
        <v>195</v>
      </c>
      <c r="BE179" s="148">
        <f t="shared" ref="BE179:BE210" si="21">IF(N179="základná",J179,0)</f>
        <v>0</v>
      </c>
      <c r="BF179" s="148">
        <f t="shared" ref="BF179:BF210" si="22">IF(N179="znížená",J179,0)</f>
        <v>0</v>
      </c>
      <c r="BG179" s="148">
        <f t="shared" ref="BG179:BG210" si="23">IF(N179="zákl. prenesená",J179,0)</f>
        <v>0</v>
      </c>
      <c r="BH179" s="148">
        <f t="shared" ref="BH179:BH210" si="24">IF(N179="zníž. prenesená",J179,0)</f>
        <v>0</v>
      </c>
      <c r="BI179" s="148">
        <f t="shared" ref="BI179:BI210" si="25">IF(N179="nulová",J179,0)</f>
        <v>0</v>
      </c>
      <c r="BJ179" s="13" t="s">
        <v>82</v>
      </c>
      <c r="BK179" s="148">
        <f t="shared" ref="BK179:BK210" si="26">ROUND(I179*H179,2)</f>
        <v>0</v>
      </c>
      <c r="BL179" s="13" t="s">
        <v>251</v>
      </c>
      <c r="BM179" s="147" t="s">
        <v>513</v>
      </c>
    </row>
    <row r="180" spans="2:65" s="1" customFormat="1" ht="33" customHeight="1">
      <c r="B180" s="135"/>
      <c r="C180" s="136" t="s">
        <v>303</v>
      </c>
      <c r="D180" s="136" t="s">
        <v>197</v>
      </c>
      <c r="E180" s="137" t="s">
        <v>1526</v>
      </c>
      <c r="F180" s="138" t="s">
        <v>1527</v>
      </c>
      <c r="G180" s="139" t="s">
        <v>299</v>
      </c>
      <c r="H180" s="140">
        <v>84</v>
      </c>
      <c r="I180" s="141"/>
      <c r="J180" s="141"/>
      <c r="K180" s="142"/>
      <c r="L180" s="25"/>
      <c r="M180" s="143" t="s">
        <v>1</v>
      </c>
      <c r="N180" s="144" t="s">
        <v>35</v>
      </c>
      <c r="O180" s="145">
        <v>0.71440999999999999</v>
      </c>
      <c r="P180" s="145">
        <f t="shared" si="18"/>
        <v>60.010440000000003</v>
      </c>
      <c r="Q180" s="145">
        <v>6.5930579999999997E-3</v>
      </c>
      <c r="R180" s="145">
        <f t="shared" si="19"/>
        <v>0.55381687199999996</v>
      </c>
      <c r="S180" s="145">
        <v>0</v>
      </c>
      <c r="T180" s="146">
        <f t="shared" si="20"/>
        <v>0</v>
      </c>
      <c r="AR180" s="147" t="s">
        <v>251</v>
      </c>
      <c r="AT180" s="147" t="s">
        <v>197</v>
      </c>
      <c r="AU180" s="147" t="s">
        <v>82</v>
      </c>
      <c r="AY180" s="13" t="s">
        <v>195</v>
      </c>
      <c r="BE180" s="148">
        <f t="shared" si="21"/>
        <v>0</v>
      </c>
      <c r="BF180" s="148">
        <f t="shared" si="22"/>
        <v>0</v>
      </c>
      <c r="BG180" s="148">
        <f t="shared" si="23"/>
        <v>0</v>
      </c>
      <c r="BH180" s="148">
        <f t="shared" si="24"/>
        <v>0</v>
      </c>
      <c r="BI180" s="148">
        <f t="shared" si="25"/>
        <v>0</v>
      </c>
      <c r="BJ180" s="13" t="s">
        <v>82</v>
      </c>
      <c r="BK180" s="148">
        <f t="shared" si="26"/>
        <v>0</v>
      </c>
      <c r="BL180" s="13" t="s">
        <v>251</v>
      </c>
      <c r="BM180" s="147" t="s">
        <v>373</v>
      </c>
    </row>
    <row r="181" spans="2:65" s="1" customFormat="1" ht="24.2" customHeight="1">
      <c r="B181" s="135"/>
      <c r="C181" s="136" t="s">
        <v>355</v>
      </c>
      <c r="D181" s="136" t="s">
        <v>197</v>
      </c>
      <c r="E181" s="137" t="s">
        <v>1528</v>
      </c>
      <c r="F181" s="138" t="s">
        <v>1529</v>
      </c>
      <c r="G181" s="139" t="s">
        <v>299</v>
      </c>
      <c r="H181" s="140">
        <v>85</v>
      </c>
      <c r="I181" s="141"/>
      <c r="J181" s="141"/>
      <c r="K181" s="142"/>
      <c r="L181" s="25"/>
      <c r="M181" s="143" t="s">
        <v>1</v>
      </c>
      <c r="N181" s="144" t="s">
        <v>35</v>
      </c>
      <c r="O181" s="145">
        <v>0.25507000000000002</v>
      </c>
      <c r="P181" s="145">
        <f t="shared" si="18"/>
        <v>21.680950000000003</v>
      </c>
      <c r="Q181" s="145">
        <v>7.5759999999999998E-4</v>
      </c>
      <c r="R181" s="145">
        <f t="shared" si="19"/>
        <v>6.4395999999999995E-2</v>
      </c>
      <c r="S181" s="145">
        <v>0</v>
      </c>
      <c r="T181" s="146">
        <f t="shared" si="20"/>
        <v>0</v>
      </c>
      <c r="AR181" s="147" t="s">
        <v>251</v>
      </c>
      <c r="AT181" s="147" t="s">
        <v>197</v>
      </c>
      <c r="AU181" s="147" t="s">
        <v>82</v>
      </c>
      <c r="AY181" s="13" t="s">
        <v>195</v>
      </c>
      <c r="BE181" s="148">
        <f t="shared" si="21"/>
        <v>0</v>
      </c>
      <c r="BF181" s="148">
        <f t="shared" si="22"/>
        <v>0</v>
      </c>
      <c r="BG181" s="148">
        <f t="shared" si="23"/>
        <v>0</v>
      </c>
      <c r="BH181" s="148">
        <f t="shared" si="24"/>
        <v>0</v>
      </c>
      <c r="BI181" s="148">
        <f t="shared" si="25"/>
        <v>0</v>
      </c>
      <c r="BJ181" s="13" t="s">
        <v>82</v>
      </c>
      <c r="BK181" s="148">
        <f t="shared" si="26"/>
        <v>0</v>
      </c>
      <c r="BL181" s="13" t="s">
        <v>251</v>
      </c>
      <c r="BM181" s="147" t="s">
        <v>376</v>
      </c>
    </row>
    <row r="182" spans="2:65" s="1" customFormat="1" ht="24.2" customHeight="1">
      <c r="B182" s="135"/>
      <c r="C182" s="136" t="s">
        <v>307</v>
      </c>
      <c r="D182" s="136" t="s">
        <v>197</v>
      </c>
      <c r="E182" s="137" t="s">
        <v>1530</v>
      </c>
      <c r="F182" s="138" t="s">
        <v>1531</v>
      </c>
      <c r="G182" s="139" t="s">
        <v>299</v>
      </c>
      <c r="H182" s="140">
        <v>219</v>
      </c>
      <c r="I182" s="141"/>
      <c r="J182" s="141"/>
      <c r="K182" s="142"/>
      <c r="L182" s="25"/>
      <c r="M182" s="143" t="s">
        <v>1</v>
      </c>
      <c r="N182" s="144" t="s">
        <v>35</v>
      </c>
      <c r="O182" s="145">
        <v>0.27944000000000002</v>
      </c>
      <c r="P182" s="145">
        <f t="shared" si="18"/>
        <v>61.197360000000003</v>
      </c>
      <c r="Q182" s="145">
        <v>1.0127999999999999E-3</v>
      </c>
      <c r="R182" s="145">
        <f t="shared" si="19"/>
        <v>0.22180319999999998</v>
      </c>
      <c r="S182" s="145">
        <v>0</v>
      </c>
      <c r="T182" s="146">
        <f t="shared" si="20"/>
        <v>0</v>
      </c>
      <c r="AR182" s="147" t="s">
        <v>251</v>
      </c>
      <c r="AT182" s="147" t="s">
        <v>197</v>
      </c>
      <c r="AU182" s="147" t="s">
        <v>82</v>
      </c>
      <c r="AY182" s="13" t="s">
        <v>195</v>
      </c>
      <c r="BE182" s="148">
        <f t="shared" si="21"/>
        <v>0</v>
      </c>
      <c r="BF182" s="148">
        <f t="shared" si="22"/>
        <v>0</v>
      </c>
      <c r="BG182" s="148">
        <f t="shared" si="23"/>
        <v>0</v>
      </c>
      <c r="BH182" s="148">
        <f t="shared" si="24"/>
        <v>0</v>
      </c>
      <c r="BI182" s="148">
        <f t="shared" si="25"/>
        <v>0</v>
      </c>
      <c r="BJ182" s="13" t="s">
        <v>82</v>
      </c>
      <c r="BK182" s="148">
        <f t="shared" si="26"/>
        <v>0</v>
      </c>
      <c r="BL182" s="13" t="s">
        <v>251</v>
      </c>
      <c r="BM182" s="147" t="s">
        <v>388</v>
      </c>
    </row>
    <row r="183" spans="2:65" s="1" customFormat="1" ht="24.2" customHeight="1">
      <c r="B183" s="135"/>
      <c r="C183" s="136" t="s">
        <v>362</v>
      </c>
      <c r="D183" s="136" t="s">
        <v>197</v>
      </c>
      <c r="E183" s="137" t="s">
        <v>1532</v>
      </c>
      <c r="F183" s="138" t="s">
        <v>1533</v>
      </c>
      <c r="G183" s="139" t="s">
        <v>299</v>
      </c>
      <c r="H183" s="140">
        <v>47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0.29802000000000001</v>
      </c>
      <c r="P183" s="145">
        <f t="shared" si="18"/>
        <v>14.00694</v>
      </c>
      <c r="Q183" s="145">
        <v>1.1215999999999999E-3</v>
      </c>
      <c r="R183" s="145">
        <f t="shared" si="19"/>
        <v>5.2715199999999997E-2</v>
      </c>
      <c r="S183" s="145">
        <v>0</v>
      </c>
      <c r="T183" s="146">
        <f t="shared" si="20"/>
        <v>0</v>
      </c>
      <c r="AR183" s="147" t="s">
        <v>251</v>
      </c>
      <c r="AT183" s="147" t="s">
        <v>197</v>
      </c>
      <c r="AU183" s="147" t="s">
        <v>82</v>
      </c>
      <c r="AY183" s="13" t="s">
        <v>195</v>
      </c>
      <c r="BE183" s="148">
        <f t="shared" si="21"/>
        <v>0</v>
      </c>
      <c r="BF183" s="148">
        <f t="shared" si="22"/>
        <v>0</v>
      </c>
      <c r="BG183" s="148">
        <f t="shared" si="23"/>
        <v>0</v>
      </c>
      <c r="BH183" s="148">
        <f t="shared" si="24"/>
        <v>0</v>
      </c>
      <c r="BI183" s="148">
        <f t="shared" si="25"/>
        <v>0</v>
      </c>
      <c r="BJ183" s="13" t="s">
        <v>82</v>
      </c>
      <c r="BK183" s="148">
        <f t="shared" si="26"/>
        <v>0</v>
      </c>
      <c r="BL183" s="13" t="s">
        <v>251</v>
      </c>
      <c r="BM183" s="147" t="s">
        <v>395</v>
      </c>
    </row>
    <row r="184" spans="2:65" s="1" customFormat="1" ht="24.2" customHeight="1">
      <c r="B184" s="135"/>
      <c r="C184" s="136" t="s">
        <v>310</v>
      </c>
      <c r="D184" s="136" t="s">
        <v>197</v>
      </c>
      <c r="E184" s="137" t="s">
        <v>1534</v>
      </c>
      <c r="F184" s="138" t="s">
        <v>1535</v>
      </c>
      <c r="G184" s="139" t="s">
        <v>299</v>
      </c>
      <c r="H184" s="140">
        <v>61</v>
      </c>
      <c r="I184" s="141"/>
      <c r="J184" s="141"/>
      <c r="K184" s="142"/>
      <c r="L184" s="25"/>
      <c r="M184" s="143" t="s">
        <v>1</v>
      </c>
      <c r="N184" s="144" t="s">
        <v>35</v>
      </c>
      <c r="O184" s="145">
        <v>0.32632</v>
      </c>
      <c r="P184" s="145">
        <f t="shared" si="18"/>
        <v>19.905519999999999</v>
      </c>
      <c r="Q184" s="145">
        <v>9.8999999999999999E-4</v>
      </c>
      <c r="R184" s="145">
        <f t="shared" si="19"/>
        <v>6.0389999999999999E-2</v>
      </c>
      <c r="S184" s="145">
        <v>0</v>
      </c>
      <c r="T184" s="146">
        <f t="shared" si="20"/>
        <v>0</v>
      </c>
      <c r="AR184" s="147" t="s">
        <v>251</v>
      </c>
      <c r="AT184" s="147" t="s">
        <v>197</v>
      </c>
      <c r="AU184" s="147" t="s">
        <v>82</v>
      </c>
      <c r="AY184" s="13" t="s">
        <v>195</v>
      </c>
      <c r="BE184" s="148">
        <f t="shared" si="21"/>
        <v>0</v>
      </c>
      <c r="BF184" s="148">
        <f t="shared" si="22"/>
        <v>0</v>
      </c>
      <c r="BG184" s="148">
        <f t="shared" si="23"/>
        <v>0</v>
      </c>
      <c r="BH184" s="148">
        <f t="shared" si="24"/>
        <v>0</v>
      </c>
      <c r="BI184" s="148">
        <f t="shared" si="25"/>
        <v>0</v>
      </c>
      <c r="BJ184" s="13" t="s">
        <v>82</v>
      </c>
      <c r="BK184" s="148">
        <f t="shared" si="26"/>
        <v>0</v>
      </c>
      <c r="BL184" s="13" t="s">
        <v>251</v>
      </c>
      <c r="BM184" s="147" t="s">
        <v>399</v>
      </c>
    </row>
    <row r="185" spans="2:65" s="1" customFormat="1" ht="24.2" customHeight="1">
      <c r="B185" s="135"/>
      <c r="C185" s="136" t="s">
        <v>370</v>
      </c>
      <c r="D185" s="136" t="s">
        <v>197</v>
      </c>
      <c r="E185" s="137" t="s">
        <v>1536</v>
      </c>
      <c r="F185" s="138" t="s">
        <v>1537</v>
      </c>
      <c r="G185" s="139" t="s">
        <v>299</v>
      </c>
      <c r="H185" s="140">
        <v>34</v>
      </c>
      <c r="I185" s="141"/>
      <c r="J185" s="141"/>
      <c r="K185" s="142"/>
      <c r="L185" s="25"/>
      <c r="M185" s="143" t="s">
        <v>1</v>
      </c>
      <c r="N185" s="144" t="s">
        <v>35</v>
      </c>
      <c r="O185" s="145">
        <v>0.3856</v>
      </c>
      <c r="P185" s="145">
        <f t="shared" si="18"/>
        <v>13.1104</v>
      </c>
      <c r="Q185" s="145">
        <v>1.0432E-3</v>
      </c>
      <c r="R185" s="145">
        <f t="shared" si="19"/>
        <v>3.5468800000000002E-2</v>
      </c>
      <c r="S185" s="145">
        <v>0</v>
      </c>
      <c r="T185" s="146">
        <f t="shared" si="20"/>
        <v>0</v>
      </c>
      <c r="AR185" s="147" t="s">
        <v>251</v>
      </c>
      <c r="AT185" s="147" t="s">
        <v>197</v>
      </c>
      <c r="AU185" s="147" t="s">
        <v>82</v>
      </c>
      <c r="AY185" s="13" t="s">
        <v>195</v>
      </c>
      <c r="BE185" s="148">
        <f t="shared" si="21"/>
        <v>0</v>
      </c>
      <c r="BF185" s="148">
        <f t="shared" si="22"/>
        <v>0</v>
      </c>
      <c r="BG185" s="148">
        <f t="shared" si="23"/>
        <v>0</v>
      </c>
      <c r="BH185" s="148">
        <f t="shared" si="24"/>
        <v>0</v>
      </c>
      <c r="BI185" s="148">
        <f t="shared" si="25"/>
        <v>0</v>
      </c>
      <c r="BJ185" s="13" t="s">
        <v>82</v>
      </c>
      <c r="BK185" s="148">
        <f t="shared" si="26"/>
        <v>0</v>
      </c>
      <c r="BL185" s="13" t="s">
        <v>251</v>
      </c>
      <c r="BM185" s="147" t="s">
        <v>403</v>
      </c>
    </row>
    <row r="186" spans="2:65" s="1" customFormat="1" ht="24.2" customHeight="1">
      <c r="B186" s="135"/>
      <c r="C186" s="136" t="s">
        <v>314</v>
      </c>
      <c r="D186" s="136" t="s">
        <v>197</v>
      </c>
      <c r="E186" s="137" t="s">
        <v>1538</v>
      </c>
      <c r="F186" s="138" t="s">
        <v>1539</v>
      </c>
      <c r="G186" s="139" t="s">
        <v>299</v>
      </c>
      <c r="H186" s="140">
        <v>291</v>
      </c>
      <c r="I186" s="141"/>
      <c r="J186" s="141"/>
      <c r="K186" s="142"/>
      <c r="L186" s="25"/>
      <c r="M186" s="143" t="s">
        <v>1</v>
      </c>
      <c r="N186" s="144" t="s">
        <v>35</v>
      </c>
      <c r="O186" s="145">
        <v>0.31403999999999999</v>
      </c>
      <c r="P186" s="145">
        <f t="shared" si="18"/>
        <v>91.385639999999995</v>
      </c>
      <c r="Q186" s="145">
        <v>1.9349999999999999E-4</v>
      </c>
      <c r="R186" s="145">
        <f t="shared" si="19"/>
        <v>5.6308499999999997E-2</v>
      </c>
      <c r="S186" s="145">
        <v>0</v>
      </c>
      <c r="T186" s="146">
        <f t="shared" si="20"/>
        <v>0</v>
      </c>
      <c r="AR186" s="147" t="s">
        <v>251</v>
      </c>
      <c r="AT186" s="147" t="s">
        <v>197</v>
      </c>
      <c r="AU186" s="147" t="s">
        <v>82</v>
      </c>
      <c r="AY186" s="13" t="s">
        <v>195</v>
      </c>
      <c r="BE186" s="148">
        <f t="shared" si="21"/>
        <v>0</v>
      </c>
      <c r="BF186" s="148">
        <f t="shared" si="22"/>
        <v>0</v>
      </c>
      <c r="BG186" s="148">
        <f t="shared" si="23"/>
        <v>0</v>
      </c>
      <c r="BH186" s="148">
        <f t="shared" si="24"/>
        <v>0</v>
      </c>
      <c r="BI186" s="148">
        <f t="shared" si="25"/>
        <v>0</v>
      </c>
      <c r="BJ186" s="13" t="s">
        <v>82</v>
      </c>
      <c r="BK186" s="148">
        <f t="shared" si="26"/>
        <v>0</v>
      </c>
      <c r="BL186" s="13" t="s">
        <v>251</v>
      </c>
      <c r="BM186" s="147" t="s">
        <v>406</v>
      </c>
    </row>
    <row r="187" spans="2:65" s="1" customFormat="1" ht="24.2" customHeight="1">
      <c r="B187" s="135"/>
      <c r="C187" s="136" t="s">
        <v>377</v>
      </c>
      <c r="D187" s="136" t="s">
        <v>197</v>
      </c>
      <c r="E187" s="137" t="s">
        <v>1540</v>
      </c>
      <c r="F187" s="138" t="s">
        <v>1541</v>
      </c>
      <c r="G187" s="139" t="s">
        <v>299</v>
      </c>
      <c r="H187" s="140">
        <v>85</v>
      </c>
      <c r="I187" s="141"/>
      <c r="J187" s="141"/>
      <c r="K187" s="142"/>
      <c r="L187" s="25"/>
      <c r="M187" s="143" t="s">
        <v>1</v>
      </c>
      <c r="N187" s="144" t="s">
        <v>35</v>
      </c>
      <c r="O187" s="145">
        <v>0.36166999999999999</v>
      </c>
      <c r="P187" s="145">
        <f t="shared" si="18"/>
        <v>30.741949999999999</v>
      </c>
      <c r="Q187" s="145">
        <v>3.1050000000000001E-4</v>
      </c>
      <c r="R187" s="145">
        <f t="shared" si="19"/>
        <v>2.6392499999999999E-2</v>
      </c>
      <c r="S187" s="145">
        <v>0</v>
      </c>
      <c r="T187" s="146">
        <f t="shared" si="20"/>
        <v>0</v>
      </c>
      <c r="AR187" s="147" t="s">
        <v>251</v>
      </c>
      <c r="AT187" s="147" t="s">
        <v>197</v>
      </c>
      <c r="AU187" s="147" t="s">
        <v>82</v>
      </c>
      <c r="AY187" s="13" t="s">
        <v>195</v>
      </c>
      <c r="BE187" s="148">
        <f t="shared" si="21"/>
        <v>0</v>
      </c>
      <c r="BF187" s="148">
        <f t="shared" si="22"/>
        <v>0</v>
      </c>
      <c r="BG187" s="148">
        <f t="shared" si="23"/>
        <v>0</v>
      </c>
      <c r="BH187" s="148">
        <f t="shared" si="24"/>
        <v>0</v>
      </c>
      <c r="BI187" s="148">
        <f t="shared" si="25"/>
        <v>0</v>
      </c>
      <c r="BJ187" s="13" t="s">
        <v>82</v>
      </c>
      <c r="BK187" s="148">
        <f t="shared" si="26"/>
        <v>0</v>
      </c>
      <c r="BL187" s="13" t="s">
        <v>251</v>
      </c>
      <c r="BM187" s="147" t="s">
        <v>413</v>
      </c>
    </row>
    <row r="188" spans="2:65" s="1" customFormat="1" ht="24.2" customHeight="1">
      <c r="B188" s="135"/>
      <c r="C188" s="136" t="s">
        <v>317</v>
      </c>
      <c r="D188" s="136" t="s">
        <v>197</v>
      </c>
      <c r="E188" s="137" t="s">
        <v>1542</v>
      </c>
      <c r="F188" s="138" t="s">
        <v>1543</v>
      </c>
      <c r="G188" s="139" t="s">
        <v>299</v>
      </c>
      <c r="H188" s="140">
        <v>20</v>
      </c>
      <c r="I188" s="141"/>
      <c r="J188" s="141"/>
      <c r="K188" s="142"/>
      <c r="L188" s="25"/>
      <c r="M188" s="143" t="s">
        <v>1</v>
      </c>
      <c r="N188" s="144" t="s">
        <v>35</v>
      </c>
      <c r="O188" s="145">
        <v>0.39904000000000001</v>
      </c>
      <c r="P188" s="145">
        <f t="shared" si="18"/>
        <v>7.9808000000000003</v>
      </c>
      <c r="Q188" s="145">
        <v>5.6649999999999995E-4</v>
      </c>
      <c r="R188" s="145">
        <f t="shared" si="19"/>
        <v>1.133E-2</v>
      </c>
      <c r="S188" s="145">
        <v>0</v>
      </c>
      <c r="T188" s="146">
        <f t="shared" si="20"/>
        <v>0</v>
      </c>
      <c r="AR188" s="147" t="s">
        <v>251</v>
      </c>
      <c r="AT188" s="147" t="s">
        <v>197</v>
      </c>
      <c r="AU188" s="147" t="s">
        <v>82</v>
      </c>
      <c r="AY188" s="13" t="s">
        <v>195</v>
      </c>
      <c r="BE188" s="148">
        <f t="shared" si="21"/>
        <v>0</v>
      </c>
      <c r="BF188" s="148">
        <f t="shared" si="22"/>
        <v>0</v>
      </c>
      <c r="BG188" s="148">
        <f t="shared" si="23"/>
        <v>0</v>
      </c>
      <c r="BH188" s="148">
        <f t="shared" si="24"/>
        <v>0</v>
      </c>
      <c r="BI188" s="148">
        <f t="shared" si="25"/>
        <v>0</v>
      </c>
      <c r="BJ188" s="13" t="s">
        <v>82</v>
      </c>
      <c r="BK188" s="148">
        <f t="shared" si="26"/>
        <v>0</v>
      </c>
      <c r="BL188" s="13" t="s">
        <v>251</v>
      </c>
      <c r="BM188" s="147" t="s">
        <v>417</v>
      </c>
    </row>
    <row r="189" spans="2:65" s="1" customFormat="1" ht="24.2" customHeight="1">
      <c r="B189" s="135"/>
      <c r="C189" s="136" t="s">
        <v>385</v>
      </c>
      <c r="D189" s="136" t="s">
        <v>197</v>
      </c>
      <c r="E189" s="137" t="s">
        <v>1544</v>
      </c>
      <c r="F189" s="138" t="s">
        <v>1545</v>
      </c>
      <c r="G189" s="139" t="s">
        <v>299</v>
      </c>
      <c r="H189" s="140">
        <v>7</v>
      </c>
      <c r="I189" s="141"/>
      <c r="J189" s="141"/>
      <c r="K189" s="142"/>
      <c r="L189" s="25"/>
      <c r="M189" s="143" t="s">
        <v>1</v>
      </c>
      <c r="N189" s="144" t="s">
        <v>35</v>
      </c>
      <c r="O189" s="145">
        <v>0.41628999999999999</v>
      </c>
      <c r="P189" s="145">
        <f t="shared" si="18"/>
        <v>2.9140299999999999</v>
      </c>
      <c r="Q189" s="145">
        <v>7.9900000000000001E-4</v>
      </c>
      <c r="R189" s="145">
        <f t="shared" si="19"/>
        <v>5.5929999999999999E-3</v>
      </c>
      <c r="S189" s="145">
        <v>0</v>
      </c>
      <c r="T189" s="146">
        <f t="shared" si="20"/>
        <v>0</v>
      </c>
      <c r="AR189" s="147" t="s">
        <v>251</v>
      </c>
      <c r="AT189" s="147" t="s">
        <v>197</v>
      </c>
      <c r="AU189" s="147" t="s">
        <v>82</v>
      </c>
      <c r="AY189" s="13" t="s">
        <v>195</v>
      </c>
      <c r="BE189" s="148">
        <f t="shared" si="21"/>
        <v>0</v>
      </c>
      <c r="BF189" s="148">
        <f t="shared" si="22"/>
        <v>0</v>
      </c>
      <c r="BG189" s="148">
        <f t="shared" si="23"/>
        <v>0</v>
      </c>
      <c r="BH189" s="148">
        <f t="shared" si="24"/>
        <v>0</v>
      </c>
      <c r="BI189" s="148">
        <f t="shared" si="25"/>
        <v>0</v>
      </c>
      <c r="BJ189" s="13" t="s">
        <v>82</v>
      </c>
      <c r="BK189" s="148">
        <f t="shared" si="26"/>
        <v>0</v>
      </c>
      <c r="BL189" s="13" t="s">
        <v>251</v>
      </c>
      <c r="BM189" s="147" t="s">
        <v>421</v>
      </c>
    </row>
    <row r="190" spans="2:65" s="1" customFormat="1" ht="16.5" customHeight="1">
      <c r="B190" s="135"/>
      <c r="C190" s="136" t="s">
        <v>322</v>
      </c>
      <c r="D190" s="136" t="s">
        <v>197</v>
      </c>
      <c r="E190" s="137" t="s">
        <v>1546</v>
      </c>
      <c r="F190" s="138" t="s">
        <v>1547</v>
      </c>
      <c r="G190" s="139" t="s">
        <v>336</v>
      </c>
      <c r="H190" s="140">
        <v>95</v>
      </c>
      <c r="I190" s="141"/>
      <c r="J190" s="141"/>
      <c r="K190" s="142"/>
      <c r="L190" s="25"/>
      <c r="M190" s="143" t="s">
        <v>1</v>
      </c>
      <c r="N190" s="144" t="s">
        <v>35</v>
      </c>
      <c r="O190" s="145">
        <v>0.40100000000000002</v>
      </c>
      <c r="P190" s="145">
        <f t="shared" si="18"/>
        <v>38.094999999999999</v>
      </c>
      <c r="Q190" s="145">
        <v>0</v>
      </c>
      <c r="R190" s="145">
        <f t="shared" si="19"/>
        <v>0</v>
      </c>
      <c r="S190" s="145">
        <v>0</v>
      </c>
      <c r="T190" s="146">
        <f t="shared" si="20"/>
        <v>0</v>
      </c>
      <c r="AR190" s="147" t="s">
        <v>251</v>
      </c>
      <c r="AT190" s="147" t="s">
        <v>197</v>
      </c>
      <c r="AU190" s="147" t="s">
        <v>82</v>
      </c>
      <c r="AY190" s="13" t="s">
        <v>195</v>
      </c>
      <c r="BE190" s="148">
        <f t="shared" si="21"/>
        <v>0</v>
      </c>
      <c r="BF190" s="148">
        <f t="shared" si="22"/>
        <v>0</v>
      </c>
      <c r="BG190" s="148">
        <f t="shared" si="23"/>
        <v>0</v>
      </c>
      <c r="BH190" s="148">
        <f t="shared" si="24"/>
        <v>0</v>
      </c>
      <c r="BI190" s="148">
        <f t="shared" si="25"/>
        <v>0</v>
      </c>
      <c r="BJ190" s="13" t="s">
        <v>82</v>
      </c>
      <c r="BK190" s="148">
        <f t="shared" si="26"/>
        <v>0</v>
      </c>
      <c r="BL190" s="13" t="s">
        <v>251</v>
      </c>
      <c r="BM190" s="147" t="s">
        <v>425</v>
      </c>
    </row>
    <row r="191" spans="2:65" s="1" customFormat="1" ht="24.2" customHeight="1">
      <c r="B191" s="135"/>
      <c r="C191" s="136" t="s">
        <v>392</v>
      </c>
      <c r="D191" s="136" t="s">
        <v>197</v>
      </c>
      <c r="E191" s="137" t="s">
        <v>1548</v>
      </c>
      <c r="F191" s="138" t="s">
        <v>1549</v>
      </c>
      <c r="G191" s="139" t="s">
        <v>336</v>
      </c>
      <c r="H191" s="140">
        <v>33</v>
      </c>
      <c r="I191" s="141"/>
      <c r="J191" s="141"/>
      <c r="K191" s="142"/>
      <c r="L191" s="25"/>
      <c r="M191" s="143" t="s">
        <v>1</v>
      </c>
      <c r="N191" s="144" t="s">
        <v>35</v>
      </c>
      <c r="O191" s="145">
        <v>0.21726999999999999</v>
      </c>
      <c r="P191" s="145">
        <f t="shared" si="18"/>
        <v>7.1699099999999998</v>
      </c>
      <c r="Q191" s="145">
        <v>3.7039999999999998E-5</v>
      </c>
      <c r="R191" s="145">
        <f t="shared" si="19"/>
        <v>1.2223199999999998E-3</v>
      </c>
      <c r="S191" s="145">
        <v>0</v>
      </c>
      <c r="T191" s="146">
        <f t="shared" si="20"/>
        <v>0</v>
      </c>
      <c r="AR191" s="147" t="s">
        <v>251</v>
      </c>
      <c r="AT191" s="147" t="s">
        <v>197</v>
      </c>
      <c r="AU191" s="147" t="s">
        <v>82</v>
      </c>
      <c r="AY191" s="13" t="s">
        <v>195</v>
      </c>
      <c r="BE191" s="148">
        <f t="shared" si="21"/>
        <v>0</v>
      </c>
      <c r="BF191" s="148">
        <f t="shared" si="22"/>
        <v>0</v>
      </c>
      <c r="BG191" s="148">
        <f t="shared" si="23"/>
        <v>0</v>
      </c>
      <c r="BH191" s="148">
        <f t="shared" si="24"/>
        <v>0</v>
      </c>
      <c r="BI191" s="148">
        <f t="shared" si="25"/>
        <v>0</v>
      </c>
      <c r="BJ191" s="13" t="s">
        <v>82</v>
      </c>
      <c r="BK191" s="148">
        <f t="shared" si="26"/>
        <v>0</v>
      </c>
      <c r="BL191" s="13" t="s">
        <v>251</v>
      </c>
      <c r="BM191" s="147" t="s">
        <v>429</v>
      </c>
    </row>
    <row r="192" spans="2:65" s="1" customFormat="1" ht="24.2" customHeight="1">
      <c r="B192" s="135"/>
      <c r="C192" s="136" t="s">
        <v>325</v>
      </c>
      <c r="D192" s="136" t="s">
        <v>197</v>
      </c>
      <c r="E192" s="137" t="s">
        <v>1550</v>
      </c>
      <c r="F192" s="138" t="s">
        <v>1551</v>
      </c>
      <c r="G192" s="139" t="s">
        <v>1189</v>
      </c>
      <c r="H192" s="140">
        <v>62</v>
      </c>
      <c r="I192" s="141"/>
      <c r="J192" s="141"/>
      <c r="K192" s="142"/>
      <c r="L192" s="25"/>
      <c r="M192" s="143" t="s">
        <v>1</v>
      </c>
      <c r="N192" s="144" t="s">
        <v>35</v>
      </c>
      <c r="O192" s="145">
        <v>0.43337999999999999</v>
      </c>
      <c r="P192" s="145">
        <f t="shared" si="18"/>
        <v>26.86956</v>
      </c>
      <c r="Q192" s="145">
        <v>5.7040000000000003E-5</v>
      </c>
      <c r="R192" s="145">
        <f t="shared" si="19"/>
        <v>3.5364800000000003E-3</v>
      </c>
      <c r="S192" s="145">
        <v>0</v>
      </c>
      <c r="T192" s="146">
        <f t="shared" si="20"/>
        <v>0</v>
      </c>
      <c r="AR192" s="147" t="s">
        <v>251</v>
      </c>
      <c r="AT192" s="147" t="s">
        <v>197</v>
      </c>
      <c r="AU192" s="147" t="s">
        <v>82</v>
      </c>
      <c r="AY192" s="13" t="s">
        <v>195</v>
      </c>
      <c r="BE192" s="148">
        <f t="shared" si="21"/>
        <v>0</v>
      </c>
      <c r="BF192" s="148">
        <f t="shared" si="22"/>
        <v>0</v>
      </c>
      <c r="BG192" s="148">
        <f t="shared" si="23"/>
        <v>0</v>
      </c>
      <c r="BH192" s="148">
        <f t="shared" si="24"/>
        <v>0</v>
      </c>
      <c r="BI192" s="148">
        <f t="shared" si="25"/>
        <v>0</v>
      </c>
      <c r="BJ192" s="13" t="s">
        <v>82</v>
      </c>
      <c r="BK192" s="148">
        <f t="shared" si="26"/>
        <v>0</v>
      </c>
      <c r="BL192" s="13" t="s">
        <v>251</v>
      </c>
      <c r="BM192" s="147" t="s">
        <v>614</v>
      </c>
    </row>
    <row r="193" spans="2:65" s="1" customFormat="1" ht="24.2" customHeight="1">
      <c r="B193" s="135"/>
      <c r="C193" s="136" t="s">
        <v>400</v>
      </c>
      <c r="D193" s="136" t="s">
        <v>197</v>
      </c>
      <c r="E193" s="137" t="s">
        <v>1552</v>
      </c>
      <c r="F193" s="138" t="s">
        <v>1553</v>
      </c>
      <c r="G193" s="139" t="s">
        <v>336</v>
      </c>
      <c r="H193" s="140">
        <v>5</v>
      </c>
      <c r="I193" s="141"/>
      <c r="J193" s="141"/>
      <c r="K193" s="142"/>
      <c r="L193" s="25"/>
      <c r="M193" s="143" t="s">
        <v>1</v>
      </c>
      <c r="N193" s="144" t="s">
        <v>35</v>
      </c>
      <c r="O193" s="145">
        <v>0.20630000000000001</v>
      </c>
      <c r="P193" s="145">
        <f t="shared" si="18"/>
        <v>1.0315000000000001</v>
      </c>
      <c r="Q193" s="145">
        <v>4.5484E-5</v>
      </c>
      <c r="R193" s="145">
        <f t="shared" si="19"/>
        <v>2.2741999999999999E-4</v>
      </c>
      <c r="S193" s="145">
        <v>0</v>
      </c>
      <c r="T193" s="146">
        <f t="shared" si="20"/>
        <v>0</v>
      </c>
      <c r="AR193" s="147" t="s">
        <v>251</v>
      </c>
      <c r="AT193" s="147" t="s">
        <v>197</v>
      </c>
      <c r="AU193" s="147" t="s">
        <v>82</v>
      </c>
      <c r="AY193" s="13" t="s">
        <v>195</v>
      </c>
      <c r="BE193" s="148">
        <f t="shared" si="21"/>
        <v>0</v>
      </c>
      <c r="BF193" s="148">
        <f t="shared" si="22"/>
        <v>0</v>
      </c>
      <c r="BG193" s="148">
        <f t="shared" si="23"/>
        <v>0</v>
      </c>
      <c r="BH193" s="148">
        <f t="shared" si="24"/>
        <v>0</v>
      </c>
      <c r="BI193" s="148">
        <f t="shared" si="25"/>
        <v>0</v>
      </c>
      <c r="BJ193" s="13" t="s">
        <v>82</v>
      </c>
      <c r="BK193" s="148">
        <f t="shared" si="26"/>
        <v>0</v>
      </c>
      <c r="BL193" s="13" t="s">
        <v>251</v>
      </c>
      <c r="BM193" s="147" t="s">
        <v>433</v>
      </c>
    </row>
    <row r="194" spans="2:65" s="1" customFormat="1" ht="16.5" customHeight="1">
      <c r="B194" s="135"/>
      <c r="C194" s="149" t="s">
        <v>329</v>
      </c>
      <c r="D194" s="149" t="s">
        <v>270</v>
      </c>
      <c r="E194" s="150" t="s">
        <v>1554</v>
      </c>
      <c r="F194" s="151" t="s">
        <v>1555</v>
      </c>
      <c r="G194" s="152" t="s">
        <v>336</v>
      </c>
      <c r="H194" s="153">
        <v>5</v>
      </c>
      <c r="I194" s="154"/>
      <c r="J194" s="154"/>
      <c r="K194" s="155"/>
      <c r="L194" s="156"/>
      <c r="M194" s="157" t="s">
        <v>1</v>
      </c>
      <c r="N194" s="158" t="s">
        <v>35</v>
      </c>
      <c r="O194" s="145">
        <v>0</v>
      </c>
      <c r="P194" s="145">
        <f t="shared" si="18"/>
        <v>0</v>
      </c>
      <c r="Q194" s="145">
        <v>1E-4</v>
      </c>
      <c r="R194" s="145">
        <f t="shared" si="19"/>
        <v>5.0000000000000001E-4</v>
      </c>
      <c r="S194" s="145">
        <v>0</v>
      </c>
      <c r="T194" s="146">
        <f t="shared" si="20"/>
        <v>0</v>
      </c>
      <c r="AR194" s="147" t="s">
        <v>279</v>
      </c>
      <c r="AT194" s="147" t="s">
        <v>270</v>
      </c>
      <c r="AU194" s="147" t="s">
        <v>82</v>
      </c>
      <c r="AY194" s="13" t="s">
        <v>195</v>
      </c>
      <c r="BE194" s="148">
        <f t="shared" si="21"/>
        <v>0</v>
      </c>
      <c r="BF194" s="148">
        <f t="shared" si="22"/>
        <v>0</v>
      </c>
      <c r="BG194" s="148">
        <f t="shared" si="23"/>
        <v>0</v>
      </c>
      <c r="BH194" s="148">
        <f t="shared" si="24"/>
        <v>0</v>
      </c>
      <c r="BI194" s="148">
        <f t="shared" si="25"/>
        <v>0</v>
      </c>
      <c r="BJ194" s="13" t="s">
        <v>82</v>
      </c>
      <c r="BK194" s="148">
        <f t="shared" si="26"/>
        <v>0</v>
      </c>
      <c r="BL194" s="13" t="s">
        <v>251</v>
      </c>
      <c r="BM194" s="147" t="s">
        <v>437</v>
      </c>
    </row>
    <row r="195" spans="2:65" s="1" customFormat="1" ht="24.2" customHeight="1">
      <c r="B195" s="135"/>
      <c r="C195" s="136" t="s">
        <v>407</v>
      </c>
      <c r="D195" s="136" t="s">
        <v>197</v>
      </c>
      <c r="E195" s="137" t="s">
        <v>1556</v>
      </c>
      <c r="F195" s="138" t="s">
        <v>1557</v>
      </c>
      <c r="G195" s="139" t="s">
        <v>336</v>
      </c>
      <c r="H195" s="140">
        <v>47</v>
      </c>
      <c r="I195" s="141"/>
      <c r="J195" s="141"/>
      <c r="K195" s="142"/>
      <c r="L195" s="25"/>
      <c r="M195" s="143" t="s">
        <v>1</v>
      </c>
      <c r="N195" s="144" t="s">
        <v>35</v>
      </c>
      <c r="O195" s="145">
        <v>0.22758999999999999</v>
      </c>
      <c r="P195" s="145">
        <f t="shared" si="18"/>
        <v>10.696729999999999</v>
      </c>
      <c r="Q195" s="145">
        <v>5.1539999999999998E-5</v>
      </c>
      <c r="R195" s="145">
        <f t="shared" si="19"/>
        <v>2.42238E-3</v>
      </c>
      <c r="S195" s="145">
        <v>0</v>
      </c>
      <c r="T195" s="146">
        <f t="shared" si="20"/>
        <v>0</v>
      </c>
      <c r="AR195" s="147" t="s">
        <v>251</v>
      </c>
      <c r="AT195" s="147" t="s">
        <v>197</v>
      </c>
      <c r="AU195" s="147" t="s">
        <v>82</v>
      </c>
      <c r="AY195" s="13" t="s">
        <v>195</v>
      </c>
      <c r="BE195" s="148">
        <f t="shared" si="21"/>
        <v>0</v>
      </c>
      <c r="BF195" s="148">
        <f t="shared" si="22"/>
        <v>0</v>
      </c>
      <c r="BG195" s="148">
        <f t="shared" si="23"/>
        <v>0</v>
      </c>
      <c r="BH195" s="148">
        <f t="shared" si="24"/>
        <v>0</v>
      </c>
      <c r="BI195" s="148">
        <f t="shared" si="25"/>
        <v>0</v>
      </c>
      <c r="BJ195" s="13" t="s">
        <v>82</v>
      </c>
      <c r="BK195" s="148">
        <f t="shared" si="26"/>
        <v>0</v>
      </c>
      <c r="BL195" s="13" t="s">
        <v>251</v>
      </c>
      <c r="BM195" s="147" t="s">
        <v>441</v>
      </c>
    </row>
    <row r="196" spans="2:65" s="1" customFormat="1" ht="16.5" customHeight="1">
      <c r="B196" s="135"/>
      <c r="C196" s="149" t="s">
        <v>332</v>
      </c>
      <c r="D196" s="149" t="s">
        <v>270</v>
      </c>
      <c r="E196" s="150" t="s">
        <v>1558</v>
      </c>
      <c r="F196" s="151" t="s">
        <v>1559</v>
      </c>
      <c r="G196" s="152" t="s">
        <v>336</v>
      </c>
      <c r="H196" s="153">
        <v>47</v>
      </c>
      <c r="I196" s="154"/>
      <c r="J196" s="154"/>
      <c r="K196" s="155"/>
      <c r="L196" s="156"/>
      <c r="M196" s="157" t="s">
        <v>1</v>
      </c>
      <c r="N196" s="158" t="s">
        <v>35</v>
      </c>
      <c r="O196" s="145">
        <v>0</v>
      </c>
      <c r="P196" s="145">
        <f t="shared" si="18"/>
        <v>0</v>
      </c>
      <c r="Q196" s="145">
        <v>5.9000000000000003E-4</v>
      </c>
      <c r="R196" s="145">
        <f t="shared" si="19"/>
        <v>2.7730000000000001E-2</v>
      </c>
      <c r="S196" s="145">
        <v>0</v>
      </c>
      <c r="T196" s="146">
        <f t="shared" si="20"/>
        <v>0</v>
      </c>
      <c r="AR196" s="147" t="s">
        <v>279</v>
      </c>
      <c r="AT196" s="147" t="s">
        <v>270</v>
      </c>
      <c r="AU196" s="147" t="s">
        <v>82</v>
      </c>
      <c r="AY196" s="13" t="s">
        <v>195</v>
      </c>
      <c r="BE196" s="148">
        <f t="shared" si="21"/>
        <v>0</v>
      </c>
      <c r="BF196" s="148">
        <f t="shared" si="22"/>
        <v>0</v>
      </c>
      <c r="BG196" s="148">
        <f t="shared" si="23"/>
        <v>0</v>
      </c>
      <c r="BH196" s="148">
        <f t="shared" si="24"/>
        <v>0</v>
      </c>
      <c r="BI196" s="148">
        <f t="shared" si="25"/>
        <v>0</v>
      </c>
      <c r="BJ196" s="13" t="s">
        <v>82</v>
      </c>
      <c r="BK196" s="148">
        <f t="shared" si="26"/>
        <v>0</v>
      </c>
      <c r="BL196" s="13" t="s">
        <v>251</v>
      </c>
      <c r="BM196" s="147" t="s">
        <v>445</v>
      </c>
    </row>
    <row r="197" spans="2:65" s="1" customFormat="1" ht="24.2" customHeight="1">
      <c r="B197" s="135"/>
      <c r="C197" s="136" t="s">
        <v>414</v>
      </c>
      <c r="D197" s="136" t="s">
        <v>197</v>
      </c>
      <c r="E197" s="137" t="s">
        <v>1560</v>
      </c>
      <c r="F197" s="138" t="s">
        <v>1561</v>
      </c>
      <c r="G197" s="139" t="s">
        <v>336</v>
      </c>
      <c r="H197" s="140">
        <v>6</v>
      </c>
      <c r="I197" s="141"/>
      <c r="J197" s="141"/>
      <c r="K197" s="142"/>
      <c r="L197" s="25"/>
      <c r="M197" s="143" t="s">
        <v>1</v>
      </c>
      <c r="N197" s="144" t="s">
        <v>35</v>
      </c>
      <c r="O197" s="145">
        <v>0.26956999999999998</v>
      </c>
      <c r="P197" s="145">
        <f t="shared" si="18"/>
        <v>1.6174199999999999</v>
      </c>
      <c r="Q197" s="145">
        <v>5.7615999999999999E-5</v>
      </c>
      <c r="R197" s="145">
        <f t="shared" si="19"/>
        <v>3.4569599999999999E-4</v>
      </c>
      <c r="S197" s="145">
        <v>0</v>
      </c>
      <c r="T197" s="146">
        <f t="shared" si="20"/>
        <v>0</v>
      </c>
      <c r="AR197" s="147" t="s">
        <v>251</v>
      </c>
      <c r="AT197" s="147" t="s">
        <v>197</v>
      </c>
      <c r="AU197" s="147" t="s">
        <v>82</v>
      </c>
      <c r="AY197" s="13" t="s">
        <v>195</v>
      </c>
      <c r="BE197" s="148">
        <f t="shared" si="21"/>
        <v>0</v>
      </c>
      <c r="BF197" s="148">
        <f t="shared" si="22"/>
        <v>0</v>
      </c>
      <c r="BG197" s="148">
        <f t="shared" si="23"/>
        <v>0</v>
      </c>
      <c r="BH197" s="148">
        <f t="shared" si="24"/>
        <v>0</v>
      </c>
      <c r="BI197" s="148">
        <f t="shared" si="25"/>
        <v>0</v>
      </c>
      <c r="BJ197" s="13" t="s">
        <v>82</v>
      </c>
      <c r="BK197" s="148">
        <f t="shared" si="26"/>
        <v>0</v>
      </c>
      <c r="BL197" s="13" t="s">
        <v>251</v>
      </c>
      <c r="BM197" s="147" t="s">
        <v>449</v>
      </c>
    </row>
    <row r="198" spans="2:65" s="1" customFormat="1" ht="16.5" customHeight="1">
      <c r="B198" s="135"/>
      <c r="C198" s="149" t="s">
        <v>418</v>
      </c>
      <c r="D198" s="149" t="s">
        <v>270</v>
      </c>
      <c r="E198" s="150" t="s">
        <v>1562</v>
      </c>
      <c r="F198" s="151" t="s">
        <v>1563</v>
      </c>
      <c r="G198" s="152" t="s">
        <v>336</v>
      </c>
      <c r="H198" s="153">
        <v>6</v>
      </c>
      <c r="I198" s="154"/>
      <c r="J198" s="154"/>
      <c r="K198" s="155"/>
      <c r="L198" s="156"/>
      <c r="M198" s="157" t="s">
        <v>1</v>
      </c>
      <c r="N198" s="158" t="s">
        <v>35</v>
      </c>
      <c r="O198" s="145">
        <v>0</v>
      </c>
      <c r="P198" s="145">
        <f t="shared" si="18"/>
        <v>0</v>
      </c>
      <c r="Q198" s="145">
        <v>2.3500000000000001E-3</v>
      </c>
      <c r="R198" s="145">
        <f t="shared" si="19"/>
        <v>1.4100000000000001E-2</v>
      </c>
      <c r="S198" s="145">
        <v>0</v>
      </c>
      <c r="T198" s="146">
        <f t="shared" si="20"/>
        <v>0</v>
      </c>
      <c r="AR198" s="147" t="s">
        <v>279</v>
      </c>
      <c r="AT198" s="147" t="s">
        <v>270</v>
      </c>
      <c r="AU198" s="147" t="s">
        <v>82</v>
      </c>
      <c r="AY198" s="13" t="s">
        <v>195</v>
      </c>
      <c r="BE198" s="148">
        <f t="shared" si="21"/>
        <v>0</v>
      </c>
      <c r="BF198" s="148">
        <f t="shared" si="22"/>
        <v>0</v>
      </c>
      <c r="BG198" s="148">
        <f t="shared" si="23"/>
        <v>0</v>
      </c>
      <c r="BH198" s="148">
        <f t="shared" si="24"/>
        <v>0</v>
      </c>
      <c r="BI198" s="148">
        <f t="shared" si="25"/>
        <v>0</v>
      </c>
      <c r="BJ198" s="13" t="s">
        <v>82</v>
      </c>
      <c r="BK198" s="148">
        <f t="shared" si="26"/>
        <v>0</v>
      </c>
      <c r="BL198" s="13" t="s">
        <v>251</v>
      </c>
      <c r="BM198" s="147" t="s">
        <v>453</v>
      </c>
    </row>
    <row r="199" spans="2:65" s="1" customFormat="1" ht="24.2" customHeight="1">
      <c r="B199" s="135"/>
      <c r="C199" s="136" t="s">
        <v>422</v>
      </c>
      <c r="D199" s="136" t="s">
        <v>197</v>
      </c>
      <c r="E199" s="137" t="s">
        <v>1564</v>
      </c>
      <c r="F199" s="138" t="s">
        <v>1565</v>
      </c>
      <c r="G199" s="139" t="s">
        <v>336</v>
      </c>
      <c r="H199" s="140">
        <v>4</v>
      </c>
      <c r="I199" s="141"/>
      <c r="J199" s="141"/>
      <c r="K199" s="142"/>
      <c r="L199" s="25"/>
      <c r="M199" s="143" t="s">
        <v>1</v>
      </c>
      <c r="N199" s="144" t="s">
        <v>35</v>
      </c>
      <c r="O199" s="145">
        <v>0.35221999999999998</v>
      </c>
      <c r="P199" s="145">
        <f t="shared" si="18"/>
        <v>1.4088799999999999</v>
      </c>
      <c r="Q199" s="145">
        <v>6.3671999999999996E-5</v>
      </c>
      <c r="R199" s="145">
        <f t="shared" si="19"/>
        <v>2.5468799999999998E-4</v>
      </c>
      <c r="S199" s="145">
        <v>0</v>
      </c>
      <c r="T199" s="146">
        <f t="shared" si="20"/>
        <v>0</v>
      </c>
      <c r="AR199" s="147" t="s">
        <v>251</v>
      </c>
      <c r="AT199" s="147" t="s">
        <v>197</v>
      </c>
      <c r="AU199" s="147" t="s">
        <v>82</v>
      </c>
      <c r="AY199" s="13" t="s">
        <v>195</v>
      </c>
      <c r="BE199" s="148">
        <f t="shared" si="21"/>
        <v>0</v>
      </c>
      <c r="BF199" s="148">
        <f t="shared" si="22"/>
        <v>0</v>
      </c>
      <c r="BG199" s="148">
        <f t="shared" si="23"/>
        <v>0</v>
      </c>
      <c r="BH199" s="148">
        <f t="shared" si="24"/>
        <v>0</v>
      </c>
      <c r="BI199" s="148">
        <f t="shared" si="25"/>
        <v>0</v>
      </c>
      <c r="BJ199" s="13" t="s">
        <v>82</v>
      </c>
      <c r="BK199" s="148">
        <f t="shared" si="26"/>
        <v>0</v>
      </c>
      <c r="BL199" s="13" t="s">
        <v>251</v>
      </c>
      <c r="BM199" s="147" t="s">
        <v>457</v>
      </c>
    </row>
    <row r="200" spans="2:65" s="1" customFormat="1" ht="16.5" customHeight="1">
      <c r="B200" s="135"/>
      <c r="C200" s="149" t="s">
        <v>426</v>
      </c>
      <c r="D200" s="149" t="s">
        <v>270</v>
      </c>
      <c r="E200" s="150" t="s">
        <v>1566</v>
      </c>
      <c r="F200" s="151" t="s">
        <v>1567</v>
      </c>
      <c r="G200" s="152" t="s">
        <v>336</v>
      </c>
      <c r="H200" s="153">
        <v>4</v>
      </c>
      <c r="I200" s="154"/>
      <c r="J200" s="154"/>
      <c r="K200" s="155"/>
      <c r="L200" s="156"/>
      <c r="M200" s="157" t="s">
        <v>1</v>
      </c>
      <c r="N200" s="158" t="s">
        <v>35</v>
      </c>
      <c r="O200" s="145">
        <v>0</v>
      </c>
      <c r="P200" s="145">
        <f t="shared" si="18"/>
        <v>0</v>
      </c>
      <c r="Q200" s="145">
        <v>3.5000000000000001E-3</v>
      </c>
      <c r="R200" s="145">
        <f t="shared" si="19"/>
        <v>1.4E-2</v>
      </c>
      <c r="S200" s="145">
        <v>0</v>
      </c>
      <c r="T200" s="146">
        <f t="shared" si="20"/>
        <v>0</v>
      </c>
      <c r="AR200" s="147" t="s">
        <v>279</v>
      </c>
      <c r="AT200" s="147" t="s">
        <v>270</v>
      </c>
      <c r="AU200" s="147" t="s">
        <v>82</v>
      </c>
      <c r="AY200" s="13" t="s">
        <v>195</v>
      </c>
      <c r="BE200" s="148">
        <f t="shared" si="21"/>
        <v>0</v>
      </c>
      <c r="BF200" s="148">
        <f t="shared" si="22"/>
        <v>0</v>
      </c>
      <c r="BG200" s="148">
        <f t="shared" si="23"/>
        <v>0</v>
      </c>
      <c r="BH200" s="148">
        <f t="shared" si="24"/>
        <v>0</v>
      </c>
      <c r="BI200" s="148">
        <f t="shared" si="25"/>
        <v>0</v>
      </c>
      <c r="BJ200" s="13" t="s">
        <v>82</v>
      </c>
      <c r="BK200" s="148">
        <f t="shared" si="26"/>
        <v>0</v>
      </c>
      <c r="BL200" s="13" t="s">
        <v>251</v>
      </c>
      <c r="BM200" s="147" t="s">
        <v>461</v>
      </c>
    </row>
    <row r="201" spans="2:65" s="1" customFormat="1" ht="24.2" customHeight="1">
      <c r="B201" s="135"/>
      <c r="C201" s="136" t="s">
        <v>430</v>
      </c>
      <c r="D201" s="136" t="s">
        <v>197</v>
      </c>
      <c r="E201" s="137" t="s">
        <v>1568</v>
      </c>
      <c r="F201" s="138" t="s">
        <v>1569</v>
      </c>
      <c r="G201" s="139" t="s">
        <v>336</v>
      </c>
      <c r="H201" s="140">
        <v>6</v>
      </c>
      <c r="I201" s="141"/>
      <c r="J201" s="141"/>
      <c r="K201" s="142"/>
      <c r="L201" s="25"/>
      <c r="M201" s="143" t="s">
        <v>1</v>
      </c>
      <c r="N201" s="144" t="s">
        <v>35</v>
      </c>
      <c r="O201" s="145">
        <v>0.42515999999999998</v>
      </c>
      <c r="P201" s="145">
        <f t="shared" si="18"/>
        <v>2.5509599999999999</v>
      </c>
      <c r="Q201" s="145">
        <v>6.9727999999999994E-5</v>
      </c>
      <c r="R201" s="145">
        <f t="shared" si="19"/>
        <v>4.1836799999999996E-4</v>
      </c>
      <c r="S201" s="145">
        <v>0</v>
      </c>
      <c r="T201" s="146">
        <f t="shared" si="20"/>
        <v>0</v>
      </c>
      <c r="AR201" s="147" t="s">
        <v>251</v>
      </c>
      <c r="AT201" s="147" t="s">
        <v>197</v>
      </c>
      <c r="AU201" s="147" t="s">
        <v>82</v>
      </c>
      <c r="AY201" s="13" t="s">
        <v>195</v>
      </c>
      <c r="BE201" s="148">
        <f t="shared" si="21"/>
        <v>0</v>
      </c>
      <c r="BF201" s="148">
        <f t="shared" si="22"/>
        <v>0</v>
      </c>
      <c r="BG201" s="148">
        <f t="shared" si="23"/>
        <v>0</v>
      </c>
      <c r="BH201" s="148">
        <f t="shared" si="24"/>
        <v>0</v>
      </c>
      <c r="BI201" s="148">
        <f t="shared" si="25"/>
        <v>0</v>
      </c>
      <c r="BJ201" s="13" t="s">
        <v>82</v>
      </c>
      <c r="BK201" s="148">
        <f t="shared" si="26"/>
        <v>0</v>
      </c>
      <c r="BL201" s="13" t="s">
        <v>251</v>
      </c>
      <c r="BM201" s="147" t="s">
        <v>465</v>
      </c>
    </row>
    <row r="202" spans="2:65" s="1" customFormat="1" ht="16.5" customHeight="1">
      <c r="B202" s="135"/>
      <c r="C202" s="149" t="s">
        <v>434</v>
      </c>
      <c r="D202" s="149" t="s">
        <v>270</v>
      </c>
      <c r="E202" s="150" t="s">
        <v>1570</v>
      </c>
      <c r="F202" s="151" t="s">
        <v>1571</v>
      </c>
      <c r="G202" s="152" t="s">
        <v>336</v>
      </c>
      <c r="H202" s="153">
        <v>6</v>
      </c>
      <c r="I202" s="154"/>
      <c r="J202" s="154"/>
      <c r="K202" s="155"/>
      <c r="L202" s="156"/>
      <c r="M202" s="157" t="s">
        <v>1</v>
      </c>
      <c r="N202" s="158" t="s">
        <v>35</v>
      </c>
      <c r="O202" s="145">
        <v>0</v>
      </c>
      <c r="P202" s="145">
        <f t="shared" si="18"/>
        <v>0</v>
      </c>
      <c r="Q202" s="145">
        <v>5.1900000000000002E-3</v>
      </c>
      <c r="R202" s="145">
        <f t="shared" si="19"/>
        <v>3.1140000000000001E-2</v>
      </c>
      <c r="S202" s="145">
        <v>0</v>
      </c>
      <c r="T202" s="146">
        <f t="shared" si="20"/>
        <v>0</v>
      </c>
      <c r="AR202" s="147" t="s">
        <v>279</v>
      </c>
      <c r="AT202" s="147" t="s">
        <v>270</v>
      </c>
      <c r="AU202" s="147" t="s">
        <v>82</v>
      </c>
      <c r="AY202" s="13" t="s">
        <v>195</v>
      </c>
      <c r="BE202" s="148">
        <f t="shared" si="21"/>
        <v>0</v>
      </c>
      <c r="BF202" s="148">
        <f t="shared" si="22"/>
        <v>0</v>
      </c>
      <c r="BG202" s="148">
        <f t="shared" si="23"/>
        <v>0</v>
      </c>
      <c r="BH202" s="148">
        <f t="shared" si="24"/>
        <v>0</v>
      </c>
      <c r="BI202" s="148">
        <f t="shared" si="25"/>
        <v>0</v>
      </c>
      <c r="BJ202" s="13" t="s">
        <v>82</v>
      </c>
      <c r="BK202" s="148">
        <f t="shared" si="26"/>
        <v>0</v>
      </c>
      <c r="BL202" s="13" t="s">
        <v>251</v>
      </c>
      <c r="BM202" s="147" t="s">
        <v>469</v>
      </c>
    </row>
    <row r="203" spans="2:65" s="1" customFormat="1" ht="24.2" customHeight="1">
      <c r="B203" s="135"/>
      <c r="C203" s="136" t="s">
        <v>438</v>
      </c>
      <c r="D203" s="136" t="s">
        <v>197</v>
      </c>
      <c r="E203" s="137" t="s">
        <v>1572</v>
      </c>
      <c r="F203" s="138" t="s">
        <v>1573</v>
      </c>
      <c r="G203" s="139" t="s">
        <v>336</v>
      </c>
      <c r="H203" s="140">
        <v>5</v>
      </c>
      <c r="I203" s="141"/>
      <c r="J203" s="141"/>
      <c r="K203" s="142"/>
      <c r="L203" s="25"/>
      <c r="M203" s="143" t="s">
        <v>1</v>
      </c>
      <c r="N203" s="144" t="s">
        <v>35</v>
      </c>
      <c r="O203" s="145">
        <v>0.12526000000000001</v>
      </c>
      <c r="P203" s="145">
        <f t="shared" si="18"/>
        <v>0.62630000000000008</v>
      </c>
      <c r="Q203" s="145">
        <v>2.2671999999999999E-5</v>
      </c>
      <c r="R203" s="145">
        <f t="shared" si="19"/>
        <v>1.1336E-4</v>
      </c>
      <c r="S203" s="145">
        <v>0</v>
      </c>
      <c r="T203" s="146">
        <f t="shared" si="20"/>
        <v>0</v>
      </c>
      <c r="AR203" s="147" t="s">
        <v>251</v>
      </c>
      <c r="AT203" s="147" t="s">
        <v>197</v>
      </c>
      <c r="AU203" s="147" t="s">
        <v>82</v>
      </c>
      <c r="AY203" s="13" t="s">
        <v>195</v>
      </c>
      <c r="BE203" s="148">
        <f t="shared" si="21"/>
        <v>0</v>
      </c>
      <c r="BF203" s="148">
        <f t="shared" si="22"/>
        <v>0</v>
      </c>
      <c r="BG203" s="148">
        <f t="shared" si="23"/>
        <v>0</v>
      </c>
      <c r="BH203" s="148">
        <f t="shared" si="24"/>
        <v>0</v>
      </c>
      <c r="BI203" s="148">
        <f t="shared" si="25"/>
        <v>0</v>
      </c>
      <c r="BJ203" s="13" t="s">
        <v>82</v>
      </c>
      <c r="BK203" s="148">
        <f t="shared" si="26"/>
        <v>0</v>
      </c>
      <c r="BL203" s="13" t="s">
        <v>251</v>
      </c>
      <c r="BM203" s="147" t="s">
        <v>473</v>
      </c>
    </row>
    <row r="204" spans="2:65" s="1" customFormat="1" ht="16.5" customHeight="1">
      <c r="B204" s="135"/>
      <c r="C204" s="149" t="s">
        <v>442</v>
      </c>
      <c r="D204" s="149" t="s">
        <v>270</v>
      </c>
      <c r="E204" s="150" t="s">
        <v>1574</v>
      </c>
      <c r="F204" s="151" t="s">
        <v>1575</v>
      </c>
      <c r="G204" s="152" t="s">
        <v>336</v>
      </c>
      <c r="H204" s="153">
        <v>5</v>
      </c>
      <c r="I204" s="154"/>
      <c r="J204" s="154"/>
      <c r="K204" s="155"/>
      <c r="L204" s="156"/>
      <c r="M204" s="157" t="s">
        <v>1</v>
      </c>
      <c r="N204" s="158" t="s">
        <v>35</v>
      </c>
      <c r="O204" s="145">
        <v>0</v>
      </c>
      <c r="P204" s="145">
        <f t="shared" si="18"/>
        <v>0</v>
      </c>
      <c r="Q204" s="145">
        <v>0</v>
      </c>
      <c r="R204" s="145">
        <f t="shared" si="19"/>
        <v>0</v>
      </c>
      <c r="S204" s="145">
        <v>0</v>
      </c>
      <c r="T204" s="146">
        <f t="shared" si="20"/>
        <v>0</v>
      </c>
      <c r="AR204" s="147" t="s">
        <v>279</v>
      </c>
      <c r="AT204" s="147" t="s">
        <v>270</v>
      </c>
      <c r="AU204" s="147" t="s">
        <v>82</v>
      </c>
      <c r="AY204" s="13" t="s">
        <v>195</v>
      </c>
      <c r="BE204" s="148">
        <f t="shared" si="21"/>
        <v>0</v>
      </c>
      <c r="BF204" s="148">
        <f t="shared" si="22"/>
        <v>0</v>
      </c>
      <c r="BG204" s="148">
        <f t="shared" si="23"/>
        <v>0</v>
      </c>
      <c r="BH204" s="148">
        <f t="shared" si="24"/>
        <v>0</v>
      </c>
      <c r="BI204" s="148">
        <f t="shared" si="25"/>
        <v>0</v>
      </c>
      <c r="BJ204" s="13" t="s">
        <v>82</v>
      </c>
      <c r="BK204" s="148">
        <f t="shared" si="26"/>
        <v>0</v>
      </c>
      <c r="BL204" s="13" t="s">
        <v>251</v>
      </c>
      <c r="BM204" s="147" t="s">
        <v>477</v>
      </c>
    </row>
    <row r="205" spans="2:65" s="1" customFormat="1" ht="21.75" customHeight="1">
      <c r="B205" s="135"/>
      <c r="C205" s="136" t="s">
        <v>446</v>
      </c>
      <c r="D205" s="136" t="s">
        <v>197</v>
      </c>
      <c r="E205" s="137" t="s">
        <v>1576</v>
      </c>
      <c r="F205" s="138" t="s">
        <v>1577</v>
      </c>
      <c r="G205" s="139" t="s">
        <v>336</v>
      </c>
      <c r="H205" s="140">
        <v>5</v>
      </c>
      <c r="I205" s="141"/>
      <c r="J205" s="141"/>
      <c r="K205" s="142"/>
      <c r="L205" s="25"/>
      <c r="M205" s="143" t="s">
        <v>1</v>
      </c>
      <c r="N205" s="144" t="s">
        <v>35</v>
      </c>
      <c r="O205" s="145">
        <v>0.12515999999999999</v>
      </c>
      <c r="P205" s="145">
        <f t="shared" si="18"/>
        <v>0.62579999999999991</v>
      </c>
      <c r="Q205" s="145">
        <v>2.2671999999999999E-5</v>
      </c>
      <c r="R205" s="145">
        <f t="shared" si="19"/>
        <v>1.1336E-4</v>
      </c>
      <c r="S205" s="145">
        <v>0</v>
      </c>
      <c r="T205" s="146">
        <f t="shared" si="20"/>
        <v>0</v>
      </c>
      <c r="AR205" s="147" t="s">
        <v>251</v>
      </c>
      <c r="AT205" s="147" t="s">
        <v>197</v>
      </c>
      <c r="AU205" s="147" t="s">
        <v>82</v>
      </c>
      <c r="AY205" s="13" t="s">
        <v>195</v>
      </c>
      <c r="BE205" s="148">
        <f t="shared" si="21"/>
        <v>0</v>
      </c>
      <c r="BF205" s="148">
        <f t="shared" si="22"/>
        <v>0</v>
      </c>
      <c r="BG205" s="148">
        <f t="shared" si="23"/>
        <v>0</v>
      </c>
      <c r="BH205" s="148">
        <f t="shared" si="24"/>
        <v>0</v>
      </c>
      <c r="BI205" s="148">
        <f t="shared" si="25"/>
        <v>0</v>
      </c>
      <c r="BJ205" s="13" t="s">
        <v>82</v>
      </c>
      <c r="BK205" s="148">
        <f t="shared" si="26"/>
        <v>0</v>
      </c>
      <c r="BL205" s="13" t="s">
        <v>251</v>
      </c>
      <c r="BM205" s="147" t="s">
        <v>481</v>
      </c>
    </row>
    <row r="206" spans="2:65" s="1" customFormat="1" ht="16.5" customHeight="1">
      <c r="B206" s="135"/>
      <c r="C206" s="149" t="s">
        <v>450</v>
      </c>
      <c r="D206" s="149" t="s">
        <v>270</v>
      </c>
      <c r="E206" s="150" t="s">
        <v>1578</v>
      </c>
      <c r="F206" s="151" t="s">
        <v>1579</v>
      </c>
      <c r="G206" s="152" t="s">
        <v>336</v>
      </c>
      <c r="H206" s="153">
        <v>5</v>
      </c>
      <c r="I206" s="154"/>
      <c r="J206" s="154"/>
      <c r="K206" s="155"/>
      <c r="L206" s="156"/>
      <c r="M206" s="157" t="s">
        <v>1</v>
      </c>
      <c r="N206" s="158" t="s">
        <v>35</v>
      </c>
      <c r="O206" s="145">
        <v>0</v>
      </c>
      <c r="P206" s="145">
        <f t="shared" si="18"/>
        <v>0</v>
      </c>
      <c r="Q206" s="145">
        <v>1E-4</v>
      </c>
      <c r="R206" s="145">
        <f t="shared" si="19"/>
        <v>5.0000000000000001E-4</v>
      </c>
      <c r="S206" s="145">
        <v>0</v>
      </c>
      <c r="T206" s="146">
        <f t="shared" si="20"/>
        <v>0</v>
      </c>
      <c r="AR206" s="147" t="s">
        <v>279</v>
      </c>
      <c r="AT206" s="147" t="s">
        <v>270</v>
      </c>
      <c r="AU206" s="147" t="s">
        <v>82</v>
      </c>
      <c r="AY206" s="13" t="s">
        <v>195</v>
      </c>
      <c r="BE206" s="148">
        <f t="shared" si="21"/>
        <v>0</v>
      </c>
      <c r="BF206" s="148">
        <f t="shared" si="22"/>
        <v>0</v>
      </c>
      <c r="BG206" s="148">
        <f t="shared" si="23"/>
        <v>0</v>
      </c>
      <c r="BH206" s="148">
        <f t="shared" si="24"/>
        <v>0</v>
      </c>
      <c r="BI206" s="148">
        <f t="shared" si="25"/>
        <v>0</v>
      </c>
      <c r="BJ206" s="13" t="s">
        <v>82</v>
      </c>
      <c r="BK206" s="148">
        <f t="shared" si="26"/>
        <v>0</v>
      </c>
      <c r="BL206" s="13" t="s">
        <v>251</v>
      </c>
      <c r="BM206" s="147" t="s">
        <v>485</v>
      </c>
    </row>
    <row r="207" spans="2:65" s="1" customFormat="1" ht="21.75" customHeight="1">
      <c r="B207" s="135"/>
      <c r="C207" s="136" t="s">
        <v>454</v>
      </c>
      <c r="D207" s="136" t="s">
        <v>197</v>
      </c>
      <c r="E207" s="137" t="s">
        <v>1580</v>
      </c>
      <c r="F207" s="138" t="s">
        <v>1581</v>
      </c>
      <c r="G207" s="139" t="s">
        <v>336</v>
      </c>
      <c r="H207" s="140">
        <v>2</v>
      </c>
      <c r="I207" s="141"/>
      <c r="J207" s="141"/>
      <c r="K207" s="142"/>
      <c r="L207" s="25"/>
      <c r="M207" s="143" t="s">
        <v>1</v>
      </c>
      <c r="N207" s="144" t="s">
        <v>35</v>
      </c>
      <c r="O207" s="145">
        <v>0.20638000000000001</v>
      </c>
      <c r="P207" s="145">
        <f t="shared" si="18"/>
        <v>0.41276000000000002</v>
      </c>
      <c r="Q207" s="145">
        <v>4.5484E-5</v>
      </c>
      <c r="R207" s="145">
        <f t="shared" si="19"/>
        <v>9.0968E-5</v>
      </c>
      <c r="S207" s="145">
        <v>0</v>
      </c>
      <c r="T207" s="146">
        <f t="shared" si="20"/>
        <v>0</v>
      </c>
      <c r="AR207" s="147" t="s">
        <v>251</v>
      </c>
      <c r="AT207" s="147" t="s">
        <v>197</v>
      </c>
      <c r="AU207" s="147" t="s">
        <v>82</v>
      </c>
      <c r="AY207" s="13" t="s">
        <v>195</v>
      </c>
      <c r="BE207" s="148">
        <f t="shared" si="21"/>
        <v>0</v>
      </c>
      <c r="BF207" s="148">
        <f t="shared" si="22"/>
        <v>0</v>
      </c>
      <c r="BG207" s="148">
        <f t="shared" si="23"/>
        <v>0</v>
      </c>
      <c r="BH207" s="148">
        <f t="shared" si="24"/>
        <v>0</v>
      </c>
      <c r="BI207" s="148">
        <f t="shared" si="25"/>
        <v>0</v>
      </c>
      <c r="BJ207" s="13" t="s">
        <v>82</v>
      </c>
      <c r="BK207" s="148">
        <f t="shared" si="26"/>
        <v>0</v>
      </c>
      <c r="BL207" s="13" t="s">
        <v>251</v>
      </c>
      <c r="BM207" s="147" t="s">
        <v>489</v>
      </c>
    </row>
    <row r="208" spans="2:65" s="1" customFormat="1" ht="24.2" customHeight="1">
      <c r="B208" s="135"/>
      <c r="C208" s="149" t="s">
        <v>458</v>
      </c>
      <c r="D208" s="149" t="s">
        <v>270</v>
      </c>
      <c r="E208" s="150" t="s">
        <v>1582</v>
      </c>
      <c r="F208" s="151" t="s">
        <v>1583</v>
      </c>
      <c r="G208" s="152" t="s">
        <v>336</v>
      </c>
      <c r="H208" s="153">
        <v>2</v>
      </c>
      <c r="I208" s="154"/>
      <c r="J208" s="154"/>
      <c r="K208" s="155"/>
      <c r="L208" s="156"/>
      <c r="M208" s="157" t="s">
        <v>1</v>
      </c>
      <c r="N208" s="158" t="s">
        <v>35</v>
      </c>
      <c r="O208" s="145">
        <v>0</v>
      </c>
      <c r="P208" s="145">
        <f t="shared" si="18"/>
        <v>0</v>
      </c>
      <c r="Q208" s="145">
        <v>2.5000000000000001E-4</v>
      </c>
      <c r="R208" s="145">
        <f t="shared" si="19"/>
        <v>5.0000000000000001E-4</v>
      </c>
      <c r="S208" s="145">
        <v>0</v>
      </c>
      <c r="T208" s="146">
        <f t="shared" si="20"/>
        <v>0</v>
      </c>
      <c r="AR208" s="147" t="s">
        <v>279</v>
      </c>
      <c r="AT208" s="147" t="s">
        <v>270</v>
      </c>
      <c r="AU208" s="147" t="s">
        <v>82</v>
      </c>
      <c r="AY208" s="13" t="s">
        <v>195</v>
      </c>
      <c r="BE208" s="148">
        <f t="shared" si="21"/>
        <v>0</v>
      </c>
      <c r="BF208" s="148">
        <f t="shared" si="22"/>
        <v>0</v>
      </c>
      <c r="BG208" s="148">
        <f t="shared" si="23"/>
        <v>0</v>
      </c>
      <c r="BH208" s="148">
        <f t="shared" si="24"/>
        <v>0</v>
      </c>
      <c r="BI208" s="148">
        <f t="shared" si="25"/>
        <v>0</v>
      </c>
      <c r="BJ208" s="13" t="s">
        <v>82</v>
      </c>
      <c r="BK208" s="148">
        <f t="shared" si="26"/>
        <v>0</v>
      </c>
      <c r="BL208" s="13" t="s">
        <v>251</v>
      </c>
      <c r="BM208" s="147" t="s">
        <v>493</v>
      </c>
    </row>
    <row r="209" spans="2:65" s="1" customFormat="1" ht="16.5" customHeight="1">
      <c r="B209" s="135"/>
      <c r="C209" s="149" t="s">
        <v>462</v>
      </c>
      <c r="D209" s="149" t="s">
        <v>270</v>
      </c>
      <c r="E209" s="150" t="s">
        <v>1584</v>
      </c>
      <c r="F209" s="151" t="s">
        <v>1585</v>
      </c>
      <c r="G209" s="152" t="s">
        <v>1586</v>
      </c>
      <c r="H209" s="153">
        <v>1</v>
      </c>
      <c r="I209" s="154"/>
      <c r="J209" s="154"/>
      <c r="K209" s="155"/>
      <c r="L209" s="156"/>
      <c r="M209" s="157" t="s">
        <v>1</v>
      </c>
      <c r="N209" s="158" t="s">
        <v>35</v>
      </c>
      <c r="O209" s="145">
        <v>0</v>
      </c>
      <c r="P209" s="145">
        <f t="shared" si="18"/>
        <v>0</v>
      </c>
      <c r="Q209" s="145">
        <v>0</v>
      </c>
      <c r="R209" s="145">
        <f t="shared" si="19"/>
        <v>0</v>
      </c>
      <c r="S209" s="145">
        <v>0</v>
      </c>
      <c r="T209" s="146">
        <f t="shared" si="20"/>
        <v>0</v>
      </c>
      <c r="AR209" s="147" t="s">
        <v>279</v>
      </c>
      <c r="AT209" s="147" t="s">
        <v>270</v>
      </c>
      <c r="AU209" s="147" t="s">
        <v>82</v>
      </c>
      <c r="AY209" s="13" t="s">
        <v>195</v>
      </c>
      <c r="BE209" s="148">
        <f t="shared" si="21"/>
        <v>0</v>
      </c>
      <c r="BF209" s="148">
        <f t="shared" si="22"/>
        <v>0</v>
      </c>
      <c r="BG209" s="148">
        <f t="shared" si="23"/>
        <v>0</v>
      </c>
      <c r="BH209" s="148">
        <f t="shared" si="24"/>
        <v>0</v>
      </c>
      <c r="BI209" s="148">
        <f t="shared" si="25"/>
        <v>0</v>
      </c>
      <c r="BJ209" s="13" t="s">
        <v>82</v>
      </c>
      <c r="BK209" s="148">
        <f t="shared" si="26"/>
        <v>0</v>
      </c>
      <c r="BL209" s="13" t="s">
        <v>251</v>
      </c>
      <c r="BM209" s="147" t="s">
        <v>497</v>
      </c>
    </row>
    <row r="210" spans="2:65" s="1" customFormat="1" ht="21.75" customHeight="1">
      <c r="B210" s="135"/>
      <c r="C210" s="136" t="s">
        <v>466</v>
      </c>
      <c r="D210" s="136" t="s">
        <v>197</v>
      </c>
      <c r="E210" s="137" t="s">
        <v>1587</v>
      </c>
      <c r="F210" s="138" t="s">
        <v>1588</v>
      </c>
      <c r="G210" s="139" t="s">
        <v>336</v>
      </c>
      <c r="H210" s="140">
        <v>2</v>
      </c>
      <c r="I210" s="141"/>
      <c r="J210" s="141"/>
      <c r="K210" s="142"/>
      <c r="L210" s="25"/>
      <c r="M210" s="143" t="s">
        <v>1</v>
      </c>
      <c r="N210" s="144" t="s">
        <v>35</v>
      </c>
      <c r="O210" s="145">
        <v>0.20648</v>
      </c>
      <c r="P210" s="145">
        <f t="shared" si="18"/>
        <v>0.41295999999999999</v>
      </c>
      <c r="Q210" s="145">
        <v>4.5484E-5</v>
      </c>
      <c r="R210" s="145">
        <f t="shared" si="19"/>
        <v>9.0968E-5</v>
      </c>
      <c r="S210" s="145">
        <v>0</v>
      </c>
      <c r="T210" s="146">
        <f t="shared" si="20"/>
        <v>0</v>
      </c>
      <c r="AR210" s="147" t="s">
        <v>251</v>
      </c>
      <c r="AT210" s="147" t="s">
        <v>197</v>
      </c>
      <c r="AU210" s="147" t="s">
        <v>82</v>
      </c>
      <c r="AY210" s="13" t="s">
        <v>195</v>
      </c>
      <c r="BE210" s="148">
        <f t="shared" si="21"/>
        <v>0</v>
      </c>
      <c r="BF210" s="148">
        <f t="shared" si="22"/>
        <v>0</v>
      </c>
      <c r="BG210" s="148">
        <f t="shared" si="23"/>
        <v>0</v>
      </c>
      <c r="BH210" s="148">
        <f t="shared" si="24"/>
        <v>0</v>
      </c>
      <c r="BI210" s="148">
        <f t="shared" si="25"/>
        <v>0</v>
      </c>
      <c r="BJ210" s="13" t="s">
        <v>82</v>
      </c>
      <c r="BK210" s="148">
        <f t="shared" si="26"/>
        <v>0</v>
      </c>
      <c r="BL210" s="13" t="s">
        <v>251</v>
      </c>
      <c r="BM210" s="147" t="s">
        <v>500</v>
      </c>
    </row>
    <row r="211" spans="2:65" s="1" customFormat="1" ht="24.2" customHeight="1">
      <c r="B211" s="135"/>
      <c r="C211" s="149" t="s">
        <v>470</v>
      </c>
      <c r="D211" s="149" t="s">
        <v>270</v>
      </c>
      <c r="E211" s="150" t="s">
        <v>1589</v>
      </c>
      <c r="F211" s="151" t="s">
        <v>1590</v>
      </c>
      <c r="G211" s="152" t="s">
        <v>336</v>
      </c>
      <c r="H211" s="153">
        <v>2</v>
      </c>
      <c r="I211" s="154"/>
      <c r="J211" s="154"/>
      <c r="K211" s="155"/>
      <c r="L211" s="156"/>
      <c r="M211" s="157" t="s">
        <v>1</v>
      </c>
      <c r="N211" s="158" t="s">
        <v>35</v>
      </c>
      <c r="O211" s="145">
        <v>0</v>
      </c>
      <c r="P211" s="145">
        <f t="shared" ref="P211:P234" si="27">O211*H211</f>
        <v>0</v>
      </c>
      <c r="Q211" s="145">
        <v>0</v>
      </c>
      <c r="R211" s="145">
        <f t="shared" ref="R211:R234" si="28">Q211*H211</f>
        <v>0</v>
      </c>
      <c r="S211" s="145">
        <v>0</v>
      </c>
      <c r="T211" s="146">
        <f t="shared" ref="T211:T234" si="29">S211*H211</f>
        <v>0</v>
      </c>
      <c r="AR211" s="147" t="s">
        <v>279</v>
      </c>
      <c r="AT211" s="147" t="s">
        <v>270</v>
      </c>
      <c r="AU211" s="147" t="s">
        <v>82</v>
      </c>
      <c r="AY211" s="13" t="s">
        <v>195</v>
      </c>
      <c r="BE211" s="148">
        <f t="shared" ref="BE211:BE234" si="30">IF(N211="základná",J211,0)</f>
        <v>0</v>
      </c>
      <c r="BF211" s="148">
        <f t="shared" ref="BF211:BF234" si="31">IF(N211="znížená",J211,0)</f>
        <v>0</v>
      </c>
      <c r="BG211" s="148">
        <f t="shared" ref="BG211:BG234" si="32">IF(N211="zákl. prenesená",J211,0)</f>
        <v>0</v>
      </c>
      <c r="BH211" s="148">
        <f t="shared" ref="BH211:BH234" si="33">IF(N211="zníž. prenesená",J211,0)</f>
        <v>0</v>
      </c>
      <c r="BI211" s="148">
        <f t="shared" ref="BI211:BI234" si="34">IF(N211="nulová",J211,0)</f>
        <v>0</v>
      </c>
      <c r="BJ211" s="13" t="s">
        <v>82</v>
      </c>
      <c r="BK211" s="148">
        <f t="shared" ref="BK211:BK234" si="35">ROUND(I211*H211,2)</f>
        <v>0</v>
      </c>
      <c r="BL211" s="13" t="s">
        <v>251</v>
      </c>
      <c r="BM211" s="147" t="s">
        <v>504</v>
      </c>
    </row>
    <row r="212" spans="2:65" s="1" customFormat="1" ht="24.2" customHeight="1">
      <c r="B212" s="135"/>
      <c r="C212" s="136" t="s">
        <v>474</v>
      </c>
      <c r="D212" s="136" t="s">
        <v>197</v>
      </c>
      <c r="E212" s="137" t="s">
        <v>1591</v>
      </c>
      <c r="F212" s="138" t="s">
        <v>1592</v>
      </c>
      <c r="G212" s="139" t="s">
        <v>336</v>
      </c>
      <c r="H212" s="140">
        <v>1</v>
      </c>
      <c r="I212" s="141"/>
      <c r="J212" s="141"/>
      <c r="K212" s="142"/>
      <c r="L212" s="25"/>
      <c r="M212" s="143" t="s">
        <v>1</v>
      </c>
      <c r="N212" s="144" t="s">
        <v>35</v>
      </c>
      <c r="O212" s="145">
        <v>0.43902000000000002</v>
      </c>
      <c r="P212" s="145">
        <f t="shared" si="27"/>
        <v>0.43902000000000002</v>
      </c>
      <c r="Q212" s="145">
        <v>6.9727999999999994E-5</v>
      </c>
      <c r="R212" s="145">
        <f t="shared" si="28"/>
        <v>6.9727999999999994E-5</v>
      </c>
      <c r="S212" s="145">
        <v>0</v>
      </c>
      <c r="T212" s="146">
        <f t="shared" si="29"/>
        <v>0</v>
      </c>
      <c r="AR212" s="147" t="s">
        <v>251</v>
      </c>
      <c r="AT212" s="147" t="s">
        <v>197</v>
      </c>
      <c r="AU212" s="147" t="s">
        <v>82</v>
      </c>
      <c r="AY212" s="13" t="s">
        <v>195</v>
      </c>
      <c r="BE212" s="148">
        <f t="shared" si="30"/>
        <v>0</v>
      </c>
      <c r="BF212" s="148">
        <f t="shared" si="31"/>
        <v>0</v>
      </c>
      <c r="BG212" s="148">
        <f t="shared" si="32"/>
        <v>0</v>
      </c>
      <c r="BH212" s="148">
        <f t="shared" si="33"/>
        <v>0</v>
      </c>
      <c r="BI212" s="148">
        <f t="shared" si="34"/>
        <v>0</v>
      </c>
      <c r="BJ212" s="13" t="s">
        <v>82</v>
      </c>
      <c r="BK212" s="148">
        <f t="shared" si="35"/>
        <v>0</v>
      </c>
      <c r="BL212" s="13" t="s">
        <v>251</v>
      </c>
      <c r="BM212" s="147" t="s">
        <v>507</v>
      </c>
    </row>
    <row r="213" spans="2:65" s="1" customFormat="1" ht="24.2" customHeight="1">
      <c r="B213" s="135"/>
      <c r="C213" s="149" t="s">
        <v>478</v>
      </c>
      <c r="D213" s="149" t="s">
        <v>270</v>
      </c>
      <c r="E213" s="150" t="s">
        <v>1593</v>
      </c>
      <c r="F213" s="151" t="s">
        <v>1594</v>
      </c>
      <c r="G213" s="152" t="s">
        <v>336</v>
      </c>
      <c r="H213" s="153">
        <v>1</v>
      </c>
      <c r="I213" s="154"/>
      <c r="J213" s="154"/>
      <c r="K213" s="155"/>
      <c r="L213" s="156"/>
      <c r="M213" s="157" t="s">
        <v>1</v>
      </c>
      <c r="N213" s="158" t="s">
        <v>35</v>
      </c>
      <c r="O213" s="145">
        <v>0</v>
      </c>
      <c r="P213" s="145">
        <f t="shared" si="27"/>
        <v>0</v>
      </c>
      <c r="Q213" s="145">
        <v>3.1E-2</v>
      </c>
      <c r="R213" s="145">
        <f t="shared" si="28"/>
        <v>3.1E-2</v>
      </c>
      <c r="S213" s="145">
        <v>0</v>
      </c>
      <c r="T213" s="146">
        <f t="shared" si="29"/>
        <v>0</v>
      </c>
      <c r="AR213" s="147" t="s">
        <v>279</v>
      </c>
      <c r="AT213" s="147" t="s">
        <v>270</v>
      </c>
      <c r="AU213" s="147" t="s">
        <v>82</v>
      </c>
      <c r="AY213" s="13" t="s">
        <v>195</v>
      </c>
      <c r="BE213" s="148">
        <f t="shared" si="30"/>
        <v>0</v>
      </c>
      <c r="BF213" s="148">
        <f t="shared" si="31"/>
        <v>0</v>
      </c>
      <c r="BG213" s="148">
        <f t="shared" si="32"/>
        <v>0</v>
      </c>
      <c r="BH213" s="148">
        <f t="shared" si="33"/>
        <v>0</v>
      </c>
      <c r="BI213" s="148">
        <f t="shared" si="34"/>
        <v>0</v>
      </c>
      <c r="BJ213" s="13" t="s">
        <v>82</v>
      </c>
      <c r="BK213" s="148">
        <f t="shared" si="35"/>
        <v>0</v>
      </c>
      <c r="BL213" s="13" t="s">
        <v>251</v>
      </c>
      <c r="BM213" s="147" t="s">
        <v>511</v>
      </c>
    </row>
    <row r="214" spans="2:65" s="1" customFormat="1" ht="16.5" customHeight="1">
      <c r="B214" s="135"/>
      <c r="C214" s="136" t="s">
        <v>482</v>
      </c>
      <c r="D214" s="136" t="s">
        <v>197</v>
      </c>
      <c r="E214" s="137" t="s">
        <v>1595</v>
      </c>
      <c r="F214" s="138" t="s">
        <v>1596</v>
      </c>
      <c r="G214" s="139" t="s">
        <v>336</v>
      </c>
      <c r="H214" s="140">
        <v>2</v>
      </c>
      <c r="I214" s="141"/>
      <c r="J214" s="141"/>
      <c r="K214" s="142"/>
      <c r="L214" s="25"/>
      <c r="M214" s="143" t="s">
        <v>1</v>
      </c>
      <c r="N214" s="144" t="s">
        <v>35</v>
      </c>
      <c r="O214" s="145">
        <v>0.35143999999999997</v>
      </c>
      <c r="P214" s="145">
        <f t="shared" si="27"/>
        <v>0.70287999999999995</v>
      </c>
      <c r="Q214" s="145">
        <v>6.3671999999999996E-5</v>
      </c>
      <c r="R214" s="145">
        <f t="shared" si="28"/>
        <v>1.2734399999999999E-4</v>
      </c>
      <c r="S214" s="145">
        <v>0</v>
      </c>
      <c r="T214" s="146">
        <f t="shared" si="29"/>
        <v>0</v>
      </c>
      <c r="AR214" s="147" t="s">
        <v>251</v>
      </c>
      <c r="AT214" s="147" t="s">
        <v>197</v>
      </c>
      <c r="AU214" s="147" t="s">
        <v>82</v>
      </c>
      <c r="AY214" s="13" t="s">
        <v>195</v>
      </c>
      <c r="BE214" s="148">
        <f t="shared" si="30"/>
        <v>0</v>
      </c>
      <c r="BF214" s="148">
        <f t="shared" si="31"/>
        <v>0</v>
      </c>
      <c r="BG214" s="148">
        <f t="shared" si="32"/>
        <v>0</v>
      </c>
      <c r="BH214" s="148">
        <f t="shared" si="33"/>
        <v>0</v>
      </c>
      <c r="BI214" s="148">
        <f t="shared" si="34"/>
        <v>0</v>
      </c>
      <c r="BJ214" s="13" t="s">
        <v>82</v>
      </c>
      <c r="BK214" s="148">
        <f t="shared" si="35"/>
        <v>0</v>
      </c>
      <c r="BL214" s="13" t="s">
        <v>251</v>
      </c>
      <c r="BM214" s="147" t="s">
        <v>520</v>
      </c>
    </row>
    <row r="215" spans="2:65" s="1" customFormat="1" ht="24.2" customHeight="1">
      <c r="B215" s="135"/>
      <c r="C215" s="149" t="s">
        <v>486</v>
      </c>
      <c r="D215" s="149" t="s">
        <v>270</v>
      </c>
      <c r="E215" s="150" t="s">
        <v>1597</v>
      </c>
      <c r="F215" s="151" t="s">
        <v>1598</v>
      </c>
      <c r="G215" s="152" t="s">
        <v>336</v>
      </c>
      <c r="H215" s="153">
        <v>2</v>
      </c>
      <c r="I215" s="154"/>
      <c r="J215" s="154"/>
      <c r="K215" s="155"/>
      <c r="L215" s="156"/>
      <c r="M215" s="157" t="s">
        <v>1</v>
      </c>
      <c r="N215" s="158" t="s">
        <v>35</v>
      </c>
      <c r="O215" s="145">
        <v>0</v>
      </c>
      <c r="P215" s="145">
        <f t="shared" si="27"/>
        <v>0</v>
      </c>
      <c r="Q215" s="145">
        <v>2.5000000000000001E-3</v>
      </c>
      <c r="R215" s="145">
        <f t="shared" si="28"/>
        <v>5.0000000000000001E-3</v>
      </c>
      <c r="S215" s="145">
        <v>0</v>
      </c>
      <c r="T215" s="146">
        <f t="shared" si="29"/>
        <v>0</v>
      </c>
      <c r="AR215" s="147" t="s">
        <v>279</v>
      </c>
      <c r="AT215" s="147" t="s">
        <v>270</v>
      </c>
      <c r="AU215" s="147" t="s">
        <v>82</v>
      </c>
      <c r="AY215" s="13" t="s">
        <v>195</v>
      </c>
      <c r="BE215" s="148">
        <f t="shared" si="30"/>
        <v>0</v>
      </c>
      <c r="BF215" s="148">
        <f t="shared" si="31"/>
        <v>0</v>
      </c>
      <c r="BG215" s="148">
        <f t="shared" si="32"/>
        <v>0</v>
      </c>
      <c r="BH215" s="148">
        <f t="shared" si="33"/>
        <v>0</v>
      </c>
      <c r="BI215" s="148">
        <f t="shared" si="34"/>
        <v>0</v>
      </c>
      <c r="BJ215" s="13" t="s">
        <v>82</v>
      </c>
      <c r="BK215" s="148">
        <f t="shared" si="35"/>
        <v>0</v>
      </c>
      <c r="BL215" s="13" t="s">
        <v>251</v>
      </c>
      <c r="BM215" s="147" t="s">
        <v>523</v>
      </c>
    </row>
    <row r="216" spans="2:65" s="1" customFormat="1" ht="16.5" customHeight="1">
      <c r="B216" s="135"/>
      <c r="C216" s="136" t="s">
        <v>490</v>
      </c>
      <c r="D216" s="136" t="s">
        <v>197</v>
      </c>
      <c r="E216" s="137" t="s">
        <v>1599</v>
      </c>
      <c r="F216" s="138" t="s">
        <v>1600</v>
      </c>
      <c r="G216" s="139" t="s">
        <v>336</v>
      </c>
      <c r="H216" s="140">
        <v>2</v>
      </c>
      <c r="I216" s="141"/>
      <c r="J216" s="141"/>
      <c r="K216" s="142"/>
      <c r="L216" s="25"/>
      <c r="M216" s="143" t="s">
        <v>1</v>
      </c>
      <c r="N216" s="144" t="s">
        <v>35</v>
      </c>
      <c r="O216" s="145">
        <v>0.42348000000000002</v>
      </c>
      <c r="P216" s="145">
        <f t="shared" si="27"/>
        <v>0.84696000000000005</v>
      </c>
      <c r="Q216" s="145">
        <v>6.9727999999999994E-5</v>
      </c>
      <c r="R216" s="145">
        <f t="shared" si="28"/>
        <v>1.3945599999999999E-4</v>
      </c>
      <c r="S216" s="145">
        <v>0</v>
      </c>
      <c r="T216" s="146">
        <f t="shared" si="29"/>
        <v>0</v>
      </c>
      <c r="AR216" s="147" t="s">
        <v>251</v>
      </c>
      <c r="AT216" s="147" t="s">
        <v>197</v>
      </c>
      <c r="AU216" s="147" t="s">
        <v>82</v>
      </c>
      <c r="AY216" s="13" t="s">
        <v>195</v>
      </c>
      <c r="BE216" s="148">
        <f t="shared" si="30"/>
        <v>0</v>
      </c>
      <c r="BF216" s="148">
        <f t="shared" si="31"/>
        <v>0</v>
      </c>
      <c r="BG216" s="148">
        <f t="shared" si="32"/>
        <v>0</v>
      </c>
      <c r="BH216" s="148">
        <f t="shared" si="33"/>
        <v>0</v>
      </c>
      <c r="BI216" s="148">
        <f t="shared" si="34"/>
        <v>0</v>
      </c>
      <c r="BJ216" s="13" t="s">
        <v>82</v>
      </c>
      <c r="BK216" s="148">
        <f t="shared" si="35"/>
        <v>0</v>
      </c>
      <c r="BL216" s="13" t="s">
        <v>251</v>
      </c>
      <c r="BM216" s="147" t="s">
        <v>527</v>
      </c>
    </row>
    <row r="217" spans="2:65" s="1" customFormat="1" ht="16.5" customHeight="1">
      <c r="B217" s="135"/>
      <c r="C217" s="149" t="s">
        <v>494</v>
      </c>
      <c r="D217" s="149" t="s">
        <v>270</v>
      </c>
      <c r="E217" s="150" t="s">
        <v>1601</v>
      </c>
      <c r="F217" s="151" t="s">
        <v>1602</v>
      </c>
      <c r="G217" s="152" t="s">
        <v>336</v>
      </c>
      <c r="H217" s="153">
        <v>2</v>
      </c>
      <c r="I217" s="154"/>
      <c r="J217" s="154"/>
      <c r="K217" s="155"/>
      <c r="L217" s="156"/>
      <c r="M217" s="157" t="s">
        <v>1</v>
      </c>
      <c r="N217" s="158" t="s">
        <v>35</v>
      </c>
      <c r="O217" s="145">
        <v>0</v>
      </c>
      <c r="P217" s="145">
        <f t="shared" si="27"/>
        <v>0</v>
      </c>
      <c r="Q217" s="145">
        <v>0</v>
      </c>
      <c r="R217" s="145">
        <f t="shared" si="28"/>
        <v>0</v>
      </c>
      <c r="S217" s="145">
        <v>0</v>
      </c>
      <c r="T217" s="146">
        <f t="shared" si="29"/>
        <v>0</v>
      </c>
      <c r="AR217" s="147" t="s">
        <v>279</v>
      </c>
      <c r="AT217" s="147" t="s">
        <v>270</v>
      </c>
      <c r="AU217" s="147" t="s">
        <v>82</v>
      </c>
      <c r="AY217" s="13" t="s">
        <v>195</v>
      </c>
      <c r="BE217" s="148">
        <f t="shared" si="30"/>
        <v>0</v>
      </c>
      <c r="BF217" s="148">
        <f t="shared" si="31"/>
        <v>0</v>
      </c>
      <c r="BG217" s="148">
        <f t="shared" si="32"/>
        <v>0</v>
      </c>
      <c r="BH217" s="148">
        <f t="shared" si="33"/>
        <v>0</v>
      </c>
      <c r="BI217" s="148">
        <f t="shared" si="34"/>
        <v>0</v>
      </c>
      <c r="BJ217" s="13" t="s">
        <v>82</v>
      </c>
      <c r="BK217" s="148">
        <f t="shared" si="35"/>
        <v>0</v>
      </c>
      <c r="BL217" s="13" t="s">
        <v>251</v>
      </c>
      <c r="BM217" s="147" t="s">
        <v>530</v>
      </c>
    </row>
    <row r="218" spans="2:65" s="1" customFormat="1" ht="16.5" customHeight="1">
      <c r="B218" s="135"/>
      <c r="C218" s="136" t="s">
        <v>358</v>
      </c>
      <c r="D218" s="136" t="s">
        <v>197</v>
      </c>
      <c r="E218" s="137" t="s">
        <v>1603</v>
      </c>
      <c r="F218" s="138" t="s">
        <v>1604</v>
      </c>
      <c r="G218" s="139" t="s">
        <v>336</v>
      </c>
      <c r="H218" s="140">
        <v>26</v>
      </c>
      <c r="I218" s="141"/>
      <c r="J218" s="141"/>
      <c r="K218" s="142"/>
      <c r="L218" s="25"/>
      <c r="M218" s="143" t="s">
        <v>1</v>
      </c>
      <c r="N218" s="144" t="s">
        <v>35</v>
      </c>
      <c r="O218" s="145">
        <v>0.11522</v>
      </c>
      <c r="P218" s="145">
        <f t="shared" si="27"/>
        <v>2.9957199999999999</v>
      </c>
      <c r="Q218" s="145">
        <v>7.5000000000000002E-6</v>
      </c>
      <c r="R218" s="145">
        <f t="shared" si="28"/>
        <v>1.95E-4</v>
      </c>
      <c r="S218" s="145">
        <v>0</v>
      </c>
      <c r="T218" s="146">
        <f t="shared" si="29"/>
        <v>0</v>
      </c>
      <c r="AR218" s="147" t="s">
        <v>251</v>
      </c>
      <c r="AT218" s="147" t="s">
        <v>197</v>
      </c>
      <c r="AU218" s="147" t="s">
        <v>82</v>
      </c>
      <c r="AY218" s="13" t="s">
        <v>195</v>
      </c>
      <c r="BE218" s="148">
        <f t="shared" si="30"/>
        <v>0</v>
      </c>
      <c r="BF218" s="148">
        <f t="shared" si="31"/>
        <v>0</v>
      </c>
      <c r="BG218" s="148">
        <f t="shared" si="32"/>
        <v>0</v>
      </c>
      <c r="BH218" s="148">
        <f t="shared" si="33"/>
        <v>0</v>
      </c>
      <c r="BI218" s="148">
        <f t="shared" si="34"/>
        <v>0</v>
      </c>
      <c r="BJ218" s="13" t="s">
        <v>82</v>
      </c>
      <c r="BK218" s="148">
        <f t="shared" si="35"/>
        <v>0</v>
      </c>
      <c r="BL218" s="13" t="s">
        <v>251</v>
      </c>
      <c r="BM218" s="147" t="s">
        <v>534</v>
      </c>
    </row>
    <row r="219" spans="2:65" s="1" customFormat="1" ht="24.2" customHeight="1">
      <c r="B219" s="135"/>
      <c r="C219" s="149" t="s">
        <v>501</v>
      </c>
      <c r="D219" s="149" t="s">
        <v>270</v>
      </c>
      <c r="E219" s="150" t="s">
        <v>1605</v>
      </c>
      <c r="F219" s="151" t="s">
        <v>1606</v>
      </c>
      <c r="G219" s="152" t="s">
        <v>336</v>
      </c>
      <c r="H219" s="153">
        <v>22</v>
      </c>
      <c r="I219" s="154"/>
      <c r="J219" s="154"/>
      <c r="K219" s="155"/>
      <c r="L219" s="156"/>
      <c r="M219" s="157" t="s">
        <v>1</v>
      </c>
      <c r="N219" s="158" t="s">
        <v>35</v>
      </c>
      <c r="O219" s="145">
        <v>0</v>
      </c>
      <c r="P219" s="145">
        <f t="shared" si="27"/>
        <v>0</v>
      </c>
      <c r="Q219" s="145">
        <v>0</v>
      </c>
      <c r="R219" s="145">
        <f t="shared" si="28"/>
        <v>0</v>
      </c>
      <c r="S219" s="145">
        <v>0</v>
      </c>
      <c r="T219" s="146">
        <f t="shared" si="29"/>
        <v>0</v>
      </c>
      <c r="AR219" s="147" t="s">
        <v>279</v>
      </c>
      <c r="AT219" s="147" t="s">
        <v>270</v>
      </c>
      <c r="AU219" s="147" t="s">
        <v>82</v>
      </c>
      <c r="AY219" s="13" t="s">
        <v>195</v>
      </c>
      <c r="BE219" s="148">
        <f t="shared" si="30"/>
        <v>0</v>
      </c>
      <c r="BF219" s="148">
        <f t="shared" si="31"/>
        <v>0</v>
      </c>
      <c r="BG219" s="148">
        <f t="shared" si="32"/>
        <v>0</v>
      </c>
      <c r="BH219" s="148">
        <f t="shared" si="33"/>
        <v>0</v>
      </c>
      <c r="BI219" s="148">
        <f t="shared" si="34"/>
        <v>0</v>
      </c>
      <c r="BJ219" s="13" t="s">
        <v>82</v>
      </c>
      <c r="BK219" s="148">
        <f t="shared" si="35"/>
        <v>0</v>
      </c>
      <c r="BL219" s="13" t="s">
        <v>251</v>
      </c>
      <c r="BM219" s="147" t="s">
        <v>537</v>
      </c>
    </row>
    <row r="220" spans="2:65" s="1" customFormat="1" ht="24.2" customHeight="1">
      <c r="B220" s="135"/>
      <c r="C220" s="149" t="s">
        <v>361</v>
      </c>
      <c r="D220" s="149" t="s">
        <v>270</v>
      </c>
      <c r="E220" s="150" t="s">
        <v>1607</v>
      </c>
      <c r="F220" s="151" t="s">
        <v>1608</v>
      </c>
      <c r="G220" s="152" t="s">
        <v>336</v>
      </c>
      <c r="H220" s="153">
        <v>4</v>
      </c>
      <c r="I220" s="154"/>
      <c r="J220" s="154"/>
      <c r="K220" s="155"/>
      <c r="L220" s="156"/>
      <c r="M220" s="157" t="s">
        <v>1</v>
      </c>
      <c r="N220" s="158" t="s">
        <v>35</v>
      </c>
      <c r="O220" s="145">
        <v>0</v>
      </c>
      <c r="P220" s="145">
        <f t="shared" si="27"/>
        <v>0</v>
      </c>
      <c r="Q220" s="145">
        <v>0</v>
      </c>
      <c r="R220" s="145">
        <f t="shared" si="28"/>
        <v>0</v>
      </c>
      <c r="S220" s="145">
        <v>0</v>
      </c>
      <c r="T220" s="146">
        <f t="shared" si="29"/>
        <v>0</v>
      </c>
      <c r="AR220" s="147" t="s">
        <v>279</v>
      </c>
      <c r="AT220" s="147" t="s">
        <v>270</v>
      </c>
      <c r="AU220" s="147" t="s">
        <v>82</v>
      </c>
      <c r="AY220" s="13" t="s">
        <v>195</v>
      </c>
      <c r="BE220" s="148">
        <f t="shared" si="30"/>
        <v>0</v>
      </c>
      <c r="BF220" s="148">
        <f t="shared" si="31"/>
        <v>0</v>
      </c>
      <c r="BG220" s="148">
        <f t="shared" si="32"/>
        <v>0</v>
      </c>
      <c r="BH220" s="148">
        <f t="shared" si="33"/>
        <v>0</v>
      </c>
      <c r="BI220" s="148">
        <f t="shared" si="34"/>
        <v>0</v>
      </c>
      <c r="BJ220" s="13" t="s">
        <v>82</v>
      </c>
      <c r="BK220" s="148">
        <f t="shared" si="35"/>
        <v>0</v>
      </c>
      <c r="BL220" s="13" t="s">
        <v>251</v>
      </c>
      <c r="BM220" s="147" t="s">
        <v>541</v>
      </c>
    </row>
    <row r="221" spans="2:65" s="1" customFormat="1" ht="16.5" customHeight="1">
      <c r="B221" s="135"/>
      <c r="C221" s="136" t="s">
        <v>508</v>
      </c>
      <c r="D221" s="136" t="s">
        <v>197</v>
      </c>
      <c r="E221" s="137" t="s">
        <v>1609</v>
      </c>
      <c r="F221" s="138" t="s">
        <v>1610</v>
      </c>
      <c r="G221" s="139" t="s">
        <v>336</v>
      </c>
      <c r="H221" s="140">
        <v>33</v>
      </c>
      <c r="I221" s="141"/>
      <c r="J221" s="141"/>
      <c r="K221" s="142"/>
      <c r="L221" s="25"/>
      <c r="M221" s="143" t="s">
        <v>1</v>
      </c>
      <c r="N221" s="144" t="s">
        <v>35</v>
      </c>
      <c r="O221" s="145">
        <v>0.12536</v>
      </c>
      <c r="P221" s="145">
        <f t="shared" si="27"/>
        <v>4.1368799999999997</v>
      </c>
      <c r="Q221" s="145">
        <v>9.5000000000000005E-6</v>
      </c>
      <c r="R221" s="145">
        <f t="shared" si="28"/>
        <v>3.1350000000000003E-4</v>
      </c>
      <c r="S221" s="145">
        <v>0</v>
      </c>
      <c r="T221" s="146">
        <f t="shared" si="29"/>
        <v>0</v>
      </c>
      <c r="AR221" s="147" t="s">
        <v>251</v>
      </c>
      <c r="AT221" s="147" t="s">
        <v>197</v>
      </c>
      <c r="AU221" s="147" t="s">
        <v>82</v>
      </c>
      <c r="AY221" s="13" t="s">
        <v>195</v>
      </c>
      <c r="BE221" s="148">
        <f t="shared" si="30"/>
        <v>0</v>
      </c>
      <c r="BF221" s="148">
        <f t="shared" si="31"/>
        <v>0</v>
      </c>
      <c r="BG221" s="148">
        <f t="shared" si="32"/>
        <v>0</v>
      </c>
      <c r="BH221" s="148">
        <f t="shared" si="33"/>
        <v>0</v>
      </c>
      <c r="BI221" s="148">
        <f t="shared" si="34"/>
        <v>0</v>
      </c>
      <c r="BJ221" s="13" t="s">
        <v>82</v>
      </c>
      <c r="BK221" s="148">
        <f t="shared" si="35"/>
        <v>0</v>
      </c>
      <c r="BL221" s="13" t="s">
        <v>251</v>
      </c>
      <c r="BM221" s="147" t="s">
        <v>544</v>
      </c>
    </row>
    <row r="222" spans="2:65" s="1" customFormat="1" ht="24.2" customHeight="1">
      <c r="B222" s="135"/>
      <c r="C222" s="149" t="s">
        <v>513</v>
      </c>
      <c r="D222" s="149" t="s">
        <v>270</v>
      </c>
      <c r="E222" s="150" t="s">
        <v>1611</v>
      </c>
      <c r="F222" s="151" t="s">
        <v>1612</v>
      </c>
      <c r="G222" s="152" t="s">
        <v>336</v>
      </c>
      <c r="H222" s="153">
        <v>33</v>
      </c>
      <c r="I222" s="154"/>
      <c r="J222" s="154"/>
      <c r="K222" s="155"/>
      <c r="L222" s="156"/>
      <c r="M222" s="157" t="s">
        <v>1</v>
      </c>
      <c r="N222" s="158" t="s">
        <v>35</v>
      </c>
      <c r="O222" s="145">
        <v>0</v>
      </c>
      <c r="P222" s="145">
        <f t="shared" si="27"/>
        <v>0</v>
      </c>
      <c r="Q222" s="145">
        <v>0</v>
      </c>
      <c r="R222" s="145">
        <f t="shared" si="28"/>
        <v>0</v>
      </c>
      <c r="S222" s="145">
        <v>0</v>
      </c>
      <c r="T222" s="146">
        <f t="shared" si="29"/>
        <v>0</v>
      </c>
      <c r="AR222" s="147" t="s">
        <v>279</v>
      </c>
      <c r="AT222" s="147" t="s">
        <v>270</v>
      </c>
      <c r="AU222" s="147" t="s">
        <v>82</v>
      </c>
      <c r="AY222" s="13" t="s">
        <v>195</v>
      </c>
      <c r="BE222" s="148">
        <f t="shared" si="30"/>
        <v>0</v>
      </c>
      <c r="BF222" s="148">
        <f t="shared" si="31"/>
        <v>0</v>
      </c>
      <c r="BG222" s="148">
        <f t="shared" si="32"/>
        <v>0</v>
      </c>
      <c r="BH222" s="148">
        <f t="shared" si="33"/>
        <v>0</v>
      </c>
      <c r="BI222" s="148">
        <f t="shared" si="34"/>
        <v>0</v>
      </c>
      <c r="BJ222" s="13" t="s">
        <v>82</v>
      </c>
      <c r="BK222" s="148">
        <f t="shared" si="35"/>
        <v>0</v>
      </c>
      <c r="BL222" s="13" t="s">
        <v>251</v>
      </c>
      <c r="BM222" s="147" t="s">
        <v>548</v>
      </c>
    </row>
    <row r="223" spans="2:65" s="1" customFormat="1" ht="24.2" customHeight="1">
      <c r="B223" s="135"/>
      <c r="C223" s="136" t="s">
        <v>517</v>
      </c>
      <c r="D223" s="136" t="s">
        <v>197</v>
      </c>
      <c r="E223" s="137" t="s">
        <v>1613</v>
      </c>
      <c r="F223" s="138" t="s">
        <v>1614</v>
      </c>
      <c r="G223" s="139" t="s">
        <v>1615</v>
      </c>
      <c r="H223" s="140">
        <v>6</v>
      </c>
      <c r="I223" s="141"/>
      <c r="J223" s="141"/>
      <c r="K223" s="142"/>
      <c r="L223" s="25"/>
      <c r="M223" s="143" t="s">
        <v>1</v>
      </c>
      <c r="N223" s="144" t="s">
        <v>35</v>
      </c>
      <c r="O223" s="145">
        <v>0.94033999999999995</v>
      </c>
      <c r="P223" s="145">
        <f t="shared" si="27"/>
        <v>5.6420399999999997</v>
      </c>
      <c r="Q223" s="145">
        <v>2.6045199999999999E-4</v>
      </c>
      <c r="R223" s="145">
        <f t="shared" si="28"/>
        <v>1.562712E-3</v>
      </c>
      <c r="S223" s="145">
        <v>0</v>
      </c>
      <c r="T223" s="146">
        <f t="shared" si="29"/>
        <v>0</v>
      </c>
      <c r="AR223" s="147" t="s">
        <v>251</v>
      </c>
      <c r="AT223" s="147" t="s">
        <v>197</v>
      </c>
      <c r="AU223" s="147" t="s">
        <v>82</v>
      </c>
      <c r="AY223" s="13" t="s">
        <v>195</v>
      </c>
      <c r="BE223" s="148">
        <f t="shared" si="30"/>
        <v>0</v>
      </c>
      <c r="BF223" s="148">
        <f t="shared" si="31"/>
        <v>0</v>
      </c>
      <c r="BG223" s="148">
        <f t="shared" si="32"/>
        <v>0</v>
      </c>
      <c r="BH223" s="148">
        <f t="shared" si="33"/>
        <v>0</v>
      </c>
      <c r="BI223" s="148">
        <f t="shared" si="34"/>
        <v>0</v>
      </c>
      <c r="BJ223" s="13" t="s">
        <v>82</v>
      </c>
      <c r="BK223" s="148">
        <f t="shared" si="35"/>
        <v>0</v>
      </c>
      <c r="BL223" s="13" t="s">
        <v>251</v>
      </c>
      <c r="BM223" s="147" t="s">
        <v>551</v>
      </c>
    </row>
    <row r="224" spans="2:65" s="1" customFormat="1" ht="37.9" customHeight="1">
      <c r="B224" s="135"/>
      <c r="C224" s="149" t="s">
        <v>373</v>
      </c>
      <c r="D224" s="149" t="s">
        <v>270</v>
      </c>
      <c r="E224" s="150" t="s">
        <v>1616</v>
      </c>
      <c r="F224" s="151" t="s">
        <v>1617</v>
      </c>
      <c r="G224" s="152" t="s">
        <v>336</v>
      </c>
      <c r="H224" s="153">
        <v>6</v>
      </c>
      <c r="I224" s="154"/>
      <c r="J224" s="154"/>
      <c r="K224" s="155"/>
      <c r="L224" s="156"/>
      <c r="M224" s="157" t="s">
        <v>1</v>
      </c>
      <c r="N224" s="158" t="s">
        <v>35</v>
      </c>
      <c r="O224" s="145">
        <v>0</v>
      </c>
      <c r="P224" s="145">
        <f t="shared" si="27"/>
        <v>0</v>
      </c>
      <c r="Q224" s="145">
        <v>1.8499999999999999E-2</v>
      </c>
      <c r="R224" s="145">
        <f t="shared" si="28"/>
        <v>0.11099999999999999</v>
      </c>
      <c r="S224" s="145">
        <v>0</v>
      </c>
      <c r="T224" s="146">
        <f t="shared" si="29"/>
        <v>0</v>
      </c>
      <c r="AR224" s="147" t="s">
        <v>279</v>
      </c>
      <c r="AT224" s="147" t="s">
        <v>270</v>
      </c>
      <c r="AU224" s="147" t="s">
        <v>82</v>
      </c>
      <c r="AY224" s="13" t="s">
        <v>195</v>
      </c>
      <c r="BE224" s="148">
        <f t="shared" si="30"/>
        <v>0</v>
      </c>
      <c r="BF224" s="148">
        <f t="shared" si="31"/>
        <v>0</v>
      </c>
      <c r="BG224" s="148">
        <f t="shared" si="32"/>
        <v>0</v>
      </c>
      <c r="BH224" s="148">
        <f t="shared" si="33"/>
        <v>0</v>
      </c>
      <c r="BI224" s="148">
        <f t="shared" si="34"/>
        <v>0</v>
      </c>
      <c r="BJ224" s="13" t="s">
        <v>82</v>
      </c>
      <c r="BK224" s="148">
        <f t="shared" si="35"/>
        <v>0</v>
      </c>
      <c r="BL224" s="13" t="s">
        <v>251</v>
      </c>
      <c r="BM224" s="147" t="s">
        <v>557</v>
      </c>
    </row>
    <row r="225" spans="2:65" s="1" customFormat="1" ht="16.5" customHeight="1">
      <c r="B225" s="135"/>
      <c r="C225" s="136" t="s">
        <v>524</v>
      </c>
      <c r="D225" s="136" t="s">
        <v>197</v>
      </c>
      <c r="E225" s="137" t="s">
        <v>1618</v>
      </c>
      <c r="F225" s="138" t="s">
        <v>1619</v>
      </c>
      <c r="G225" s="139" t="s">
        <v>336</v>
      </c>
      <c r="H225" s="140">
        <v>6</v>
      </c>
      <c r="I225" s="141"/>
      <c r="J225" s="141"/>
      <c r="K225" s="142"/>
      <c r="L225" s="25"/>
      <c r="M225" s="143" t="s">
        <v>1</v>
      </c>
      <c r="N225" s="144" t="s">
        <v>35</v>
      </c>
      <c r="O225" s="145">
        <v>0</v>
      </c>
      <c r="P225" s="145">
        <f t="shared" si="27"/>
        <v>0</v>
      </c>
      <c r="Q225" s="145">
        <v>0</v>
      </c>
      <c r="R225" s="145">
        <f t="shared" si="28"/>
        <v>0</v>
      </c>
      <c r="S225" s="145">
        <v>0</v>
      </c>
      <c r="T225" s="146">
        <f t="shared" si="29"/>
        <v>0</v>
      </c>
      <c r="AR225" s="147" t="s">
        <v>251</v>
      </c>
      <c r="AT225" s="147" t="s">
        <v>197</v>
      </c>
      <c r="AU225" s="147" t="s">
        <v>82</v>
      </c>
      <c r="AY225" s="13" t="s">
        <v>195</v>
      </c>
      <c r="BE225" s="148">
        <f t="shared" si="30"/>
        <v>0</v>
      </c>
      <c r="BF225" s="148">
        <f t="shared" si="31"/>
        <v>0</v>
      </c>
      <c r="BG225" s="148">
        <f t="shared" si="32"/>
        <v>0</v>
      </c>
      <c r="BH225" s="148">
        <f t="shared" si="33"/>
        <v>0</v>
      </c>
      <c r="BI225" s="148">
        <f t="shared" si="34"/>
        <v>0</v>
      </c>
      <c r="BJ225" s="13" t="s">
        <v>82</v>
      </c>
      <c r="BK225" s="148">
        <f t="shared" si="35"/>
        <v>0</v>
      </c>
      <c r="BL225" s="13" t="s">
        <v>251</v>
      </c>
      <c r="BM225" s="147" t="s">
        <v>856</v>
      </c>
    </row>
    <row r="226" spans="2:65" s="1" customFormat="1" ht="24.2" customHeight="1">
      <c r="B226" s="135"/>
      <c r="C226" s="136" t="s">
        <v>376</v>
      </c>
      <c r="D226" s="136" t="s">
        <v>197</v>
      </c>
      <c r="E226" s="137" t="s">
        <v>1620</v>
      </c>
      <c r="F226" s="138" t="s">
        <v>1621</v>
      </c>
      <c r="G226" s="139" t="s">
        <v>336</v>
      </c>
      <c r="H226" s="140">
        <v>1</v>
      </c>
      <c r="I226" s="141"/>
      <c r="J226" s="141"/>
      <c r="K226" s="142"/>
      <c r="L226" s="25"/>
      <c r="M226" s="143" t="s">
        <v>1</v>
      </c>
      <c r="N226" s="144" t="s">
        <v>35</v>
      </c>
      <c r="O226" s="145">
        <v>0.51141999999999999</v>
      </c>
      <c r="P226" s="145">
        <f t="shared" si="27"/>
        <v>0.51141999999999999</v>
      </c>
      <c r="Q226" s="145">
        <v>3.9890000000000004E-3</v>
      </c>
      <c r="R226" s="145">
        <f t="shared" si="28"/>
        <v>3.9890000000000004E-3</v>
      </c>
      <c r="S226" s="145">
        <v>0</v>
      </c>
      <c r="T226" s="146">
        <f t="shared" si="29"/>
        <v>0</v>
      </c>
      <c r="AR226" s="147" t="s">
        <v>251</v>
      </c>
      <c r="AT226" s="147" t="s">
        <v>197</v>
      </c>
      <c r="AU226" s="147" t="s">
        <v>82</v>
      </c>
      <c r="AY226" s="13" t="s">
        <v>195</v>
      </c>
      <c r="BE226" s="148">
        <f t="shared" si="30"/>
        <v>0</v>
      </c>
      <c r="BF226" s="148">
        <f t="shared" si="31"/>
        <v>0</v>
      </c>
      <c r="BG226" s="148">
        <f t="shared" si="32"/>
        <v>0</v>
      </c>
      <c r="BH226" s="148">
        <f t="shared" si="33"/>
        <v>0</v>
      </c>
      <c r="BI226" s="148">
        <f t="shared" si="34"/>
        <v>0</v>
      </c>
      <c r="BJ226" s="13" t="s">
        <v>82</v>
      </c>
      <c r="BK226" s="148">
        <f t="shared" si="35"/>
        <v>0</v>
      </c>
      <c r="BL226" s="13" t="s">
        <v>251</v>
      </c>
      <c r="BM226" s="147" t="s">
        <v>864</v>
      </c>
    </row>
    <row r="227" spans="2:65" s="1" customFormat="1" ht="16.5" customHeight="1">
      <c r="B227" s="135"/>
      <c r="C227" s="149" t="s">
        <v>531</v>
      </c>
      <c r="D227" s="149" t="s">
        <v>270</v>
      </c>
      <c r="E227" s="150" t="s">
        <v>1622</v>
      </c>
      <c r="F227" s="151" t="s">
        <v>1623</v>
      </c>
      <c r="G227" s="152" t="s">
        <v>336</v>
      </c>
      <c r="H227" s="153">
        <v>1</v>
      </c>
      <c r="I227" s="154"/>
      <c r="J227" s="154"/>
      <c r="K227" s="155"/>
      <c r="L227" s="156"/>
      <c r="M227" s="157" t="s">
        <v>1</v>
      </c>
      <c r="N227" s="158" t="s">
        <v>35</v>
      </c>
      <c r="O227" s="145">
        <v>0</v>
      </c>
      <c r="P227" s="145">
        <f t="shared" si="27"/>
        <v>0</v>
      </c>
      <c r="Q227" s="145">
        <v>0</v>
      </c>
      <c r="R227" s="145">
        <f t="shared" si="28"/>
        <v>0</v>
      </c>
      <c r="S227" s="145">
        <v>0</v>
      </c>
      <c r="T227" s="146">
        <f t="shared" si="29"/>
        <v>0</v>
      </c>
      <c r="AR227" s="147" t="s">
        <v>279</v>
      </c>
      <c r="AT227" s="147" t="s">
        <v>270</v>
      </c>
      <c r="AU227" s="147" t="s">
        <v>82</v>
      </c>
      <c r="AY227" s="13" t="s">
        <v>195</v>
      </c>
      <c r="BE227" s="148">
        <f t="shared" si="30"/>
        <v>0</v>
      </c>
      <c r="BF227" s="148">
        <f t="shared" si="31"/>
        <v>0</v>
      </c>
      <c r="BG227" s="148">
        <f t="shared" si="32"/>
        <v>0</v>
      </c>
      <c r="BH227" s="148">
        <f t="shared" si="33"/>
        <v>0</v>
      </c>
      <c r="BI227" s="148">
        <f t="shared" si="34"/>
        <v>0</v>
      </c>
      <c r="BJ227" s="13" t="s">
        <v>82</v>
      </c>
      <c r="BK227" s="148">
        <f t="shared" si="35"/>
        <v>0</v>
      </c>
      <c r="BL227" s="13" t="s">
        <v>251</v>
      </c>
      <c r="BM227" s="147" t="s">
        <v>570</v>
      </c>
    </row>
    <row r="228" spans="2:65" s="1" customFormat="1" ht="24.2" customHeight="1">
      <c r="B228" s="135"/>
      <c r="C228" s="136" t="s">
        <v>388</v>
      </c>
      <c r="D228" s="136" t="s">
        <v>197</v>
      </c>
      <c r="E228" s="137" t="s">
        <v>1624</v>
      </c>
      <c r="F228" s="138" t="s">
        <v>1625</v>
      </c>
      <c r="G228" s="139" t="s">
        <v>336</v>
      </c>
      <c r="H228" s="140">
        <v>1</v>
      </c>
      <c r="I228" s="141"/>
      <c r="J228" s="141"/>
      <c r="K228" s="142"/>
      <c r="L228" s="25"/>
      <c r="M228" s="143" t="s">
        <v>1</v>
      </c>
      <c r="N228" s="144" t="s">
        <v>35</v>
      </c>
      <c r="O228" s="145">
        <v>0.21016000000000001</v>
      </c>
      <c r="P228" s="145">
        <f t="shared" si="27"/>
        <v>0.21016000000000001</v>
      </c>
      <c r="Q228" s="145">
        <v>0</v>
      </c>
      <c r="R228" s="145">
        <f t="shared" si="28"/>
        <v>0</v>
      </c>
      <c r="S228" s="145">
        <v>0</v>
      </c>
      <c r="T228" s="146">
        <f t="shared" si="29"/>
        <v>0</v>
      </c>
      <c r="AR228" s="147" t="s">
        <v>251</v>
      </c>
      <c r="AT228" s="147" t="s">
        <v>197</v>
      </c>
      <c r="AU228" s="147" t="s">
        <v>82</v>
      </c>
      <c r="AY228" s="13" t="s">
        <v>195</v>
      </c>
      <c r="BE228" s="148">
        <f t="shared" si="30"/>
        <v>0</v>
      </c>
      <c r="BF228" s="148">
        <f t="shared" si="31"/>
        <v>0</v>
      </c>
      <c r="BG228" s="148">
        <f t="shared" si="32"/>
        <v>0</v>
      </c>
      <c r="BH228" s="148">
        <f t="shared" si="33"/>
        <v>0</v>
      </c>
      <c r="BI228" s="148">
        <f t="shared" si="34"/>
        <v>0</v>
      </c>
      <c r="BJ228" s="13" t="s">
        <v>82</v>
      </c>
      <c r="BK228" s="148">
        <f t="shared" si="35"/>
        <v>0</v>
      </c>
      <c r="BL228" s="13" t="s">
        <v>251</v>
      </c>
      <c r="BM228" s="147" t="s">
        <v>578</v>
      </c>
    </row>
    <row r="229" spans="2:65" s="1" customFormat="1" ht="24.2" customHeight="1">
      <c r="B229" s="135"/>
      <c r="C229" s="149" t="s">
        <v>538</v>
      </c>
      <c r="D229" s="149" t="s">
        <v>270</v>
      </c>
      <c r="E229" s="150" t="s">
        <v>1626</v>
      </c>
      <c r="F229" s="151" t="s">
        <v>1627</v>
      </c>
      <c r="G229" s="152" t="s">
        <v>336</v>
      </c>
      <c r="H229" s="153">
        <v>1</v>
      </c>
      <c r="I229" s="154"/>
      <c r="J229" s="154"/>
      <c r="K229" s="155"/>
      <c r="L229" s="156"/>
      <c r="M229" s="157" t="s">
        <v>1</v>
      </c>
      <c r="N229" s="158" t="s">
        <v>35</v>
      </c>
      <c r="O229" s="145">
        <v>0</v>
      </c>
      <c r="P229" s="145">
        <f t="shared" si="27"/>
        <v>0</v>
      </c>
      <c r="Q229" s="145">
        <v>0</v>
      </c>
      <c r="R229" s="145">
        <f t="shared" si="28"/>
        <v>0</v>
      </c>
      <c r="S229" s="145">
        <v>0</v>
      </c>
      <c r="T229" s="146">
        <f t="shared" si="29"/>
        <v>0</v>
      </c>
      <c r="AR229" s="147" t="s">
        <v>279</v>
      </c>
      <c r="AT229" s="147" t="s">
        <v>270</v>
      </c>
      <c r="AU229" s="147" t="s">
        <v>82</v>
      </c>
      <c r="AY229" s="13" t="s">
        <v>195</v>
      </c>
      <c r="BE229" s="148">
        <f t="shared" si="30"/>
        <v>0</v>
      </c>
      <c r="BF229" s="148">
        <f t="shared" si="31"/>
        <v>0</v>
      </c>
      <c r="BG229" s="148">
        <f t="shared" si="32"/>
        <v>0</v>
      </c>
      <c r="BH229" s="148">
        <f t="shared" si="33"/>
        <v>0</v>
      </c>
      <c r="BI229" s="148">
        <f t="shared" si="34"/>
        <v>0</v>
      </c>
      <c r="BJ229" s="13" t="s">
        <v>82</v>
      </c>
      <c r="BK229" s="148">
        <f t="shared" si="35"/>
        <v>0</v>
      </c>
      <c r="BL229" s="13" t="s">
        <v>251</v>
      </c>
      <c r="BM229" s="147" t="s">
        <v>575</v>
      </c>
    </row>
    <row r="230" spans="2:65" s="1" customFormat="1" ht="33" customHeight="1">
      <c r="B230" s="135"/>
      <c r="C230" s="149" t="s">
        <v>395</v>
      </c>
      <c r="D230" s="149" t="s">
        <v>270</v>
      </c>
      <c r="E230" s="150" t="s">
        <v>1628</v>
      </c>
      <c r="F230" s="151" t="s">
        <v>1629</v>
      </c>
      <c r="G230" s="152" t="s">
        <v>336</v>
      </c>
      <c r="H230" s="153">
        <v>1</v>
      </c>
      <c r="I230" s="154"/>
      <c r="J230" s="154"/>
      <c r="K230" s="155"/>
      <c r="L230" s="156"/>
      <c r="M230" s="157" t="s">
        <v>1</v>
      </c>
      <c r="N230" s="158" t="s">
        <v>35</v>
      </c>
      <c r="O230" s="145">
        <v>0</v>
      </c>
      <c r="P230" s="145">
        <f t="shared" si="27"/>
        <v>0</v>
      </c>
      <c r="Q230" s="145">
        <v>0</v>
      </c>
      <c r="R230" s="145">
        <f t="shared" si="28"/>
        <v>0</v>
      </c>
      <c r="S230" s="145">
        <v>0</v>
      </c>
      <c r="T230" s="146">
        <f t="shared" si="29"/>
        <v>0</v>
      </c>
      <c r="AR230" s="147" t="s">
        <v>279</v>
      </c>
      <c r="AT230" s="147" t="s">
        <v>270</v>
      </c>
      <c r="AU230" s="147" t="s">
        <v>82</v>
      </c>
      <c r="AY230" s="13" t="s">
        <v>195</v>
      </c>
      <c r="BE230" s="148">
        <f t="shared" si="30"/>
        <v>0</v>
      </c>
      <c r="BF230" s="148">
        <f t="shared" si="31"/>
        <v>0</v>
      </c>
      <c r="BG230" s="148">
        <f t="shared" si="32"/>
        <v>0</v>
      </c>
      <c r="BH230" s="148">
        <f t="shared" si="33"/>
        <v>0</v>
      </c>
      <c r="BI230" s="148">
        <f t="shared" si="34"/>
        <v>0</v>
      </c>
      <c r="BJ230" s="13" t="s">
        <v>82</v>
      </c>
      <c r="BK230" s="148">
        <f t="shared" si="35"/>
        <v>0</v>
      </c>
      <c r="BL230" s="13" t="s">
        <v>251</v>
      </c>
      <c r="BM230" s="147" t="s">
        <v>582</v>
      </c>
    </row>
    <row r="231" spans="2:65" s="1" customFormat="1" ht="24.2" customHeight="1">
      <c r="B231" s="135"/>
      <c r="C231" s="136" t="s">
        <v>545</v>
      </c>
      <c r="D231" s="136" t="s">
        <v>197</v>
      </c>
      <c r="E231" s="137" t="s">
        <v>1630</v>
      </c>
      <c r="F231" s="138" t="s">
        <v>1631</v>
      </c>
      <c r="G231" s="139" t="s">
        <v>299</v>
      </c>
      <c r="H231" s="140">
        <v>953</v>
      </c>
      <c r="I231" s="141"/>
      <c r="J231" s="141"/>
      <c r="K231" s="142"/>
      <c r="L231" s="25"/>
      <c r="M231" s="143" t="s">
        <v>1</v>
      </c>
      <c r="N231" s="144" t="s">
        <v>35</v>
      </c>
      <c r="O231" s="145">
        <v>6.4000000000000001E-2</v>
      </c>
      <c r="P231" s="145">
        <f t="shared" si="27"/>
        <v>60.992000000000004</v>
      </c>
      <c r="Q231" s="145">
        <v>1.8652E-4</v>
      </c>
      <c r="R231" s="145">
        <f t="shared" si="28"/>
        <v>0.17775356</v>
      </c>
      <c r="S231" s="145">
        <v>0</v>
      </c>
      <c r="T231" s="146">
        <f t="shared" si="29"/>
        <v>0</v>
      </c>
      <c r="AR231" s="147" t="s">
        <v>251</v>
      </c>
      <c r="AT231" s="147" t="s">
        <v>197</v>
      </c>
      <c r="AU231" s="147" t="s">
        <v>82</v>
      </c>
      <c r="AY231" s="13" t="s">
        <v>195</v>
      </c>
      <c r="BE231" s="148">
        <f t="shared" si="30"/>
        <v>0</v>
      </c>
      <c r="BF231" s="148">
        <f t="shared" si="31"/>
        <v>0</v>
      </c>
      <c r="BG231" s="148">
        <f t="shared" si="32"/>
        <v>0</v>
      </c>
      <c r="BH231" s="148">
        <f t="shared" si="33"/>
        <v>0</v>
      </c>
      <c r="BI231" s="148">
        <f t="shared" si="34"/>
        <v>0</v>
      </c>
      <c r="BJ231" s="13" t="s">
        <v>82</v>
      </c>
      <c r="BK231" s="148">
        <f t="shared" si="35"/>
        <v>0</v>
      </c>
      <c r="BL231" s="13" t="s">
        <v>251</v>
      </c>
      <c r="BM231" s="147" t="s">
        <v>585</v>
      </c>
    </row>
    <row r="232" spans="2:65" s="1" customFormat="1" ht="24.2" customHeight="1">
      <c r="B232" s="135"/>
      <c r="C232" s="136" t="s">
        <v>399</v>
      </c>
      <c r="D232" s="136" t="s">
        <v>197</v>
      </c>
      <c r="E232" s="137" t="s">
        <v>1632</v>
      </c>
      <c r="F232" s="138" t="s">
        <v>1633</v>
      </c>
      <c r="G232" s="139" t="s">
        <v>299</v>
      </c>
      <c r="H232" s="140">
        <v>953</v>
      </c>
      <c r="I232" s="141"/>
      <c r="J232" s="141"/>
      <c r="K232" s="142"/>
      <c r="L232" s="25"/>
      <c r="M232" s="143" t="s">
        <v>1</v>
      </c>
      <c r="N232" s="144" t="s">
        <v>35</v>
      </c>
      <c r="O232" s="145">
        <v>5.8049999999999997E-2</v>
      </c>
      <c r="P232" s="145">
        <f t="shared" si="27"/>
        <v>55.321649999999998</v>
      </c>
      <c r="Q232" s="145">
        <v>1.0000000000000001E-5</v>
      </c>
      <c r="R232" s="145">
        <f t="shared" si="28"/>
        <v>9.5300000000000003E-3</v>
      </c>
      <c r="S232" s="145">
        <v>0</v>
      </c>
      <c r="T232" s="146">
        <f t="shared" si="29"/>
        <v>0</v>
      </c>
      <c r="AR232" s="147" t="s">
        <v>251</v>
      </c>
      <c r="AT232" s="147" t="s">
        <v>197</v>
      </c>
      <c r="AU232" s="147" t="s">
        <v>82</v>
      </c>
      <c r="AY232" s="13" t="s">
        <v>195</v>
      </c>
      <c r="BE232" s="148">
        <f t="shared" si="30"/>
        <v>0</v>
      </c>
      <c r="BF232" s="148">
        <f t="shared" si="31"/>
        <v>0</v>
      </c>
      <c r="BG232" s="148">
        <f t="shared" si="32"/>
        <v>0</v>
      </c>
      <c r="BH232" s="148">
        <f t="shared" si="33"/>
        <v>0</v>
      </c>
      <c r="BI232" s="148">
        <f t="shared" si="34"/>
        <v>0</v>
      </c>
      <c r="BJ232" s="13" t="s">
        <v>82</v>
      </c>
      <c r="BK232" s="148">
        <f t="shared" si="35"/>
        <v>0</v>
      </c>
      <c r="BL232" s="13" t="s">
        <v>251</v>
      </c>
      <c r="BM232" s="147" t="s">
        <v>589</v>
      </c>
    </row>
    <row r="233" spans="2:65" s="1" customFormat="1" ht="24.2" customHeight="1">
      <c r="B233" s="135"/>
      <c r="C233" s="136" t="s">
        <v>554</v>
      </c>
      <c r="D233" s="136" t="s">
        <v>197</v>
      </c>
      <c r="E233" s="137" t="s">
        <v>1634</v>
      </c>
      <c r="F233" s="138" t="s">
        <v>1635</v>
      </c>
      <c r="G233" s="139" t="s">
        <v>596</v>
      </c>
      <c r="H233" s="140">
        <v>593.14400000000001</v>
      </c>
      <c r="I233" s="141"/>
      <c r="J233" s="141"/>
      <c r="K233" s="142"/>
      <c r="L233" s="25"/>
      <c r="M233" s="143" t="s">
        <v>1</v>
      </c>
      <c r="N233" s="144" t="s">
        <v>35</v>
      </c>
      <c r="O233" s="145">
        <v>0</v>
      </c>
      <c r="P233" s="145">
        <f t="shared" si="27"/>
        <v>0</v>
      </c>
      <c r="Q233" s="145">
        <v>0</v>
      </c>
      <c r="R233" s="145">
        <f t="shared" si="28"/>
        <v>0</v>
      </c>
      <c r="S233" s="145">
        <v>0</v>
      </c>
      <c r="T233" s="146">
        <f t="shared" si="29"/>
        <v>0</v>
      </c>
      <c r="AR233" s="147" t="s">
        <v>251</v>
      </c>
      <c r="AT233" s="147" t="s">
        <v>197</v>
      </c>
      <c r="AU233" s="147" t="s">
        <v>82</v>
      </c>
      <c r="AY233" s="13" t="s">
        <v>195</v>
      </c>
      <c r="BE233" s="148">
        <f t="shared" si="30"/>
        <v>0</v>
      </c>
      <c r="BF233" s="148">
        <f t="shared" si="31"/>
        <v>0</v>
      </c>
      <c r="BG233" s="148">
        <f t="shared" si="32"/>
        <v>0</v>
      </c>
      <c r="BH233" s="148">
        <f t="shared" si="33"/>
        <v>0</v>
      </c>
      <c r="BI233" s="148">
        <f t="shared" si="34"/>
        <v>0</v>
      </c>
      <c r="BJ233" s="13" t="s">
        <v>82</v>
      </c>
      <c r="BK233" s="148">
        <f t="shared" si="35"/>
        <v>0</v>
      </c>
      <c r="BL233" s="13" t="s">
        <v>251</v>
      </c>
      <c r="BM233" s="147" t="s">
        <v>592</v>
      </c>
    </row>
    <row r="234" spans="2:65" s="1" customFormat="1" ht="24.2" customHeight="1">
      <c r="B234" s="135"/>
      <c r="C234" s="136" t="s">
        <v>403</v>
      </c>
      <c r="D234" s="136" t="s">
        <v>197</v>
      </c>
      <c r="E234" s="137" t="s">
        <v>1636</v>
      </c>
      <c r="F234" s="138" t="s">
        <v>1637</v>
      </c>
      <c r="G234" s="139" t="s">
        <v>596</v>
      </c>
      <c r="H234" s="140">
        <v>593.14400000000001</v>
      </c>
      <c r="I234" s="141"/>
      <c r="J234" s="141"/>
      <c r="K234" s="142"/>
      <c r="L234" s="25"/>
      <c r="M234" s="143" t="s">
        <v>1</v>
      </c>
      <c r="N234" s="144" t="s">
        <v>35</v>
      </c>
      <c r="O234" s="145">
        <v>0</v>
      </c>
      <c r="P234" s="145">
        <f t="shared" si="27"/>
        <v>0</v>
      </c>
      <c r="Q234" s="145">
        <v>0</v>
      </c>
      <c r="R234" s="145">
        <f t="shared" si="28"/>
        <v>0</v>
      </c>
      <c r="S234" s="145">
        <v>0</v>
      </c>
      <c r="T234" s="146">
        <f t="shared" si="29"/>
        <v>0</v>
      </c>
      <c r="AR234" s="147" t="s">
        <v>251</v>
      </c>
      <c r="AT234" s="147" t="s">
        <v>197</v>
      </c>
      <c r="AU234" s="147" t="s">
        <v>82</v>
      </c>
      <c r="AY234" s="13" t="s">
        <v>195</v>
      </c>
      <c r="BE234" s="148">
        <f t="shared" si="30"/>
        <v>0</v>
      </c>
      <c r="BF234" s="148">
        <f t="shared" si="31"/>
        <v>0</v>
      </c>
      <c r="BG234" s="148">
        <f t="shared" si="32"/>
        <v>0</v>
      </c>
      <c r="BH234" s="148">
        <f t="shared" si="33"/>
        <v>0</v>
      </c>
      <c r="BI234" s="148">
        <f t="shared" si="34"/>
        <v>0</v>
      </c>
      <c r="BJ234" s="13" t="s">
        <v>82</v>
      </c>
      <c r="BK234" s="148">
        <f t="shared" si="35"/>
        <v>0</v>
      </c>
      <c r="BL234" s="13" t="s">
        <v>251</v>
      </c>
      <c r="BM234" s="147" t="s">
        <v>924</v>
      </c>
    </row>
    <row r="235" spans="2:65" s="11" customFormat="1" ht="22.9" customHeight="1">
      <c r="B235" s="124"/>
      <c r="D235" s="125" t="s">
        <v>68</v>
      </c>
      <c r="E235" s="133" t="s">
        <v>1638</v>
      </c>
      <c r="F235" s="133" t="s">
        <v>1639</v>
      </c>
      <c r="J235" s="134"/>
      <c r="L235" s="124"/>
      <c r="M235" s="128"/>
      <c r="P235" s="129">
        <f>SUM(P236:P242)</f>
        <v>0</v>
      </c>
      <c r="R235" s="129">
        <f>SUM(R236:R242)</f>
        <v>0</v>
      </c>
      <c r="T235" s="130">
        <f>SUM(T236:T242)</f>
        <v>0</v>
      </c>
      <c r="AR235" s="125" t="s">
        <v>82</v>
      </c>
      <c r="AT235" s="131" t="s">
        <v>68</v>
      </c>
      <c r="AU235" s="131" t="s">
        <v>76</v>
      </c>
      <c r="AY235" s="125" t="s">
        <v>195</v>
      </c>
      <c r="BK235" s="132">
        <f>SUM(BK236:BK242)</f>
        <v>0</v>
      </c>
    </row>
    <row r="236" spans="2:65" s="1" customFormat="1" ht="24.2" customHeight="1">
      <c r="B236" s="135"/>
      <c r="C236" s="136" t="s">
        <v>552</v>
      </c>
      <c r="D236" s="136" t="s">
        <v>197</v>
      </c>
      <c r="E236" s="137" t="s">
        <v>1640</v>
      </c>
      <c r="F236" s="138" t="s">
        <v>1641</v>
      </c>
      <c r="G236" s="139" t="s">
        <v>336</v>
      </c>
      <c r="H236" s="140">
        <v>10</v>
      </c>
      <c r="I236" s="141"/>
      <c r="J236" s="141"/>
      <c r="K236" s="142"/>
      <c r="L236" s="25"/>
      <c r="M236" s="143" t="s">
        <v>1</v>
      </c>
      <c r="N236" s="144" t="s">
        <v>35</v>
      </c>
      <c r="O236" s="145">
        <v>0</v>
      </c>
      <c r="P236" s="145">
        <f t="shared" ref="P236:P242" si="36">O236*H236</f>
        <v>0</v>
      </c>
      <c r="Q236" s="145">
        <v>0</v>
      </c>
      <c r="R236" s="145">
        <f t="shared" ref="R236:R242" si="37">Q236*H236</f>
        <v>0</v>
      </c>
      <c r="S236" s="145">
        <v>0</v>
      </c>
      <c r="T236" s="146">
        <f t="shared" ref="T236:T242" si="38">S236*H236</f>
        <v>0</v>
      </c>
      <c r="AR236" s="147" t="s">
        <v>251</v>
      </c>
      <c r="AT236" s="147" t="s">
        <v>197</v>
      </c>
      <c r="AU236" s="147" t="s">
        <v>82</v>
      </c>
      <c r="AY236" s="13" t="s">
        <v>195</v>
      </c>
      <c r="BE236" s="148">
        <f t="shared" ref="BE236:BE242" si="39">IF(N236="základná",J236,0)</f>
        <v>0</v>
      </c>
      <c r="BF236" s="148">
        <f t="shared" ref="BF236:BF242" si="40">IF(N236="znížená",J236,0)</f>
        <v>0</v>
      </c>
      <c r="BG236" s="148">
        <f t="shared" ref="BG236:BG242" si="41">IF(N236="zákl. prenesená",J236,0)</f>
        <v>0</v>
      </c>
      <c r="BH236" s="148">
        <f t="shared" ref="BH236:BH242" si="42">IF(N236="zníž. prenesená",J236,0)</f>
        <v>0</v>
      </c>
      <c r="BI236" s="148">
        <f t="shared" ref="BI236:BI242" si="43">IF(N236="nulová",J236,0)</f>
        <v>0</v>
      </c>
      <c r="BJ236" s="13" t="s">
        <v>82</v>
      </c>
      <c r="BK236" s="148">
        <f t="shared" ref="BK236:BK242" si="44">ROUND(I236*H236,2)</f>
        <v>0</v>
      </c>
      <c r="BL236" s="13" t="s">
        <v>251</v>
      </c>
      <c r="BM236" s="147" t="s">
        <v>602</v>
      </c>
    </row>
    <row r="237" spans="2:65" s="1" customFormat="1" ht="37.9" customHeight="1">
      <c r="B237" s="135"/>
      <c r="C237" s="149" t="s">
        <v>406</v>
      </c>
      <c r="D237" s="149" t="s">
        <v>270</v>
      </c>
      <c r="E237" s="150" t="s">
        <v>1642</v>
      </c>
      <c r="F237" s="151" t="s">
        <v>1643</v>
      </c>
      <c r="G237" s="152" t="s">
        <v>336</v>
      </c>
      <c r="H237" s="153">
        <v>5</v>
      </c>
      <c r="I237" s="154"/>
      <c r="J237" s="154"/>
      <c r="K237" s="155"/>
      <c r="L237" s="156"/>
      <c r="M237" s="157" t="s">
        <v>1</v>
      </c>
      <c r="N237" s="158" t="s">
        <v>35</v>
      </c>
      <c r="O237" s="145">
        <v>0</v>
      </c>
      <c r="P237" s="145">
        <f t="shared" si="36"/>
        <v>0</v>
      </c>
      <c r="Q237" s="145">
        <v>0</v>
      </c>
      <c r="R237" s="145">
        <f t="shared" si="37"/>
        <v>0</v>
      </c>
      <c r="S237" s="145">
        <v>0</v>
      </c>
      <c r="T237" s="146">
        <f t="shared" si="38"/>
        <v>0</v>
      </c>
      <c r="AR237" s="147" t="s">
        <v>279</v>
      </c>
      <c r="AT237" s="147" t="s">
        <v>270</v>
      </c>
      <c r="AU237" s="147" t="s">
        <v>82</v>
      </c>
      <c r="AY237" s="13" t="s">
        <v>195</v>
      </c>
      <c r="BE237" s="148">
        <f t="shared" si="39"/>
        <v>0</v>
      </c>
      <c r="BF237" s="148">
        <f t="shared" si="40"/>
        <v>0</v>
      </c>
      <c r="BG237" s="148">
        <f t="shared" si="41"/>
        <v>0</v>
      </c>
      <c r="BH237" s="148">
        <f t="shared" si="42"/>
        <v>0</v>
      </c>
      <c r="BI237" s="148">
        <f t="shared" si="43"/>
        <v>0</v>
      </c>
      <c r="BJ237" s="13" t="s">
        <v>82</v>
      </c>
      <c r="BK237" s="148">
        <f t="shared" si="44"/>
        <v>0</v>
      </c>
      <c r="BL237" s="13" t="s">
        <v>251</v>
      </c>
      <c r="BM237" s="147" t="s">
        <v>606</v>
      </c>
    </row>
    <row r="238" spans="2:65" s="1" customFormat="1" ht="37.9" customHeight="1">
      <c r="B238" s="135"/>
      <c r="C238" s="149" t="s">
        <v>571</v>
      </c>
      <c r="D238" s="149" t="s">
        <v>270</v>
      </c>
      <c r="E238" s="150" t="s">
        <v>1644</v>
      </c>
      <c r="F238" s="151" t="s">
        <v>1645</v>
      </c>
      <c r="G238" s="152" t="s">
        <v>336</v>
      </c>
      <c r="H238" s="153">
        <v>5</v>
      </c>
      <c r="I238" s="154"/>
      <c r="J238" s="154"/>
      <c r="K238" s="155"/>
      <c r="L238" s="156"/>
      <c r="M238" s="157" t="s">
        <v>1</v>
      </c>
      <c r="N238" s="158" t="s">
        <v>35</v>
      </c>
      <c r="O238" s="145">
        <v>0</v>
      </c>
      <c r="P238" s="145">
        <f t="shared" si="36"/>
        <v>0</v>
      </c>
      <c r="Q238" s="145">
        <v>0</v>
      </c>
      <c r="R238" s="145">
        <f t="shared" si="37"/>
        <v>0</v>
      </c>
      <c r="S238" s="145">
        <v>0</v>
      </c>
      <c r="T238" s="146">
        <f t="shared" si="38"/>
        <v>0</v>
      </c>
      <c r="AR238" s="147" t="s">
        <v>279</v>
      </c>
      <c r="AT238" s="147" t="s">
        <v>270</v>
      </c>
      <c r="AU238" s="147" t="s">
        <v>82</v>
      </c>
      <c r="AY238" s="13" t="s">
        <v>195</v>
      </c>
      <c r="BE238" s="148">
        <f t="shared" si="39"/>
        <v>0</v>
      </c>
      <c r="BF238" s="148">
        <f t="shared" si="40"/>
        <v>0</v>
      </c>
      <c r="BG238" s="148">
        <f t="shared" si="41"/>
        <v>0</v>
      </c>
      <c r="BH238" s="148">
        <f t="shared" si="42"/>
        <v>0</v>
      </c>
      <c r="BI238" s="148">
        <f t="shared" si="43"/>
        <v>0</v>
      </c>
      <c r="BJ238" s="13" t="s">
        <v>82</v>
      </c>
      <c r="BK238" s="148">
        <f t="shared" si="44"/>
        <v>0</v>
      </c>
      <c r="BL238" s="13" t="s">
        <v>251</v>
      </c>
      <c r="BM238" s="147" t="s">
        <v>944</v>
      </c>
    </row>
    <row r="239" spans="2:65" s="1" customFormat="1" ht="21.75" customHeight="1">
      <c r="B239" s="135"/>
      <c r="C239" s="136" t="s">
        <v>413</v>
      </c>
      <c r="D239" s="136" t="s">
        <v>197</v>
      </c>
      <c r="E239" s="137" t="s">
        <v>1646</v>
      </c>
      <c r="F239" s="138" t="s">
        <v>1647</v>
      </c>
      <c r="G239" s="139" t="s">
        <v>1586</v>
      </c>
      <c r="H239" s="140">
        <v>10</v>
      </c>
      <c r="I239" s="141"/>
      <c r="J239" s="141"/>
      <c r="K239" s="142"/>
      <c r="L239" s="25"/>
      <c r="M239" s="143" t="s">
        <v>1</v>
      </c>
      <c r="N239" s="144" t="s">
        <v>35</v>
      </c>
      <c r="O239" s="145">
        <v>0</v>
      </c>
      <c r="P239" s="145">
        <f t="shared" si="36"/>
        <v>0</v>
      </c>
      <c r="Q239" s="145">
        <v>0</v>
      </c>
      <c r="R239" s="145">
        <f t="shared" si="37"/>
        <v>0</v>
      </c>
      <c r="S239" s="145">
        <v>0</v>
      </c>
      <c r="T239" s="146">
        <f t="shared" si="38"/>
        <v>0</v>
      </c>
      <c r="AR239" s="147" t="s">
        <v>251</v>
      </c>
      <c r="AT239" s="147" t="s">
        <v>197</v>
      </c>
      <c r="AU239" s="147" t="s">
        <v>82</v>
      </c>
      <c r="AY239" s="13" t="s">
        <v>195</v>
      </c>
      <c r="BE239" s="148">
        <f t="shared" si="39"/>
        <v>0</v>
      </c>
      <c r="BF239" s="148">
        <f t="shared" si="40"/>
        <v>0</v>
      </c>
      <c r="BG239" s="148">
        <f t="shared" si="41"/>
        <v>0</v>
      </c>
      <c r="BH239" s="148">
        <f t="shared" si="42"/>
        <v>0</v>
      </c>
      <c r="BI239" s="148">
        <f t="shared" si="43"/>
        <v>0</v>
      </c>
      <c r="BJ239" s="13" t="s">
        <v>82</v>
      </c>
      <c r="BK239" s="148">
        <f t="shared" si="44"/>
        <v>0</v>
      </c>
      <c r="BL239" s="13" t="s">
        <v>251</v>
      </c>
      <c r="BM239" s="147" t="s">
        <v>952</v>
      </c>
    </row>
    <row r="240" spans="2:65" s="1" customFormat="1" ht="24.2" customHeight="1">
      <c r="B240" s="135"/>
      <c r="C240" s="149" t="s">
        <v>579</v>
      </c>
      <c r="D240" s="149" t="s">
        <v>270</v>
      </c>
      <c r="E240" s="150" t="s">
        <v>1648</v>
      </c>
      <c r="F240" s="151" t="s">
        <v>1649</v>
      </c>
      <c r="G240" s="152" t="s">
        <v>336</v>
      </c>
      <c r="H240" s="153">
        <v>1</v>
      </c>
      <c r="I240" s="154"/>
      <c r="J240" s="154"/>
      <c r="K240" s="155"/>
      <c r="L240" s="156"/>
      <c r="M240" s="157" t="s">
        <v>1</v>
      </c>
      <c r="N240" s="158" t="s">
        <v>35</v>
      </c>
      <c r="O240" s="145">
        <v>0</v>
      </c>
      <c r="P240" s="145">
        <f t="shared" si="36"/>
        <v>0</v>
      </c>
      <c r="Q240" s="145">
        <v>0</v>
      </c>
      <c r="R240" s="145">
        <f t="shared" si="37"/>
        <v>0</v>
      </c>
      <c r="S240" s="145">
        <v>0</v>
      </c>
      <c r="T240" s="146">
        <f t="shared" si="38"/>
        <v>0</v>
      </c>
      <c r="AR240" s="147" t="s">
        <v>279</v>
      </c>
      <c r="AT240" s="147" t="s">
        <v>270</v>
      </c>
      <c r="AU240" s="147" t="s">
        <v>82</v>
      </c>
      <c r="AY240" s="13" t="s">
        <v>195</v>
      </c>
      <c r="BE240" s="148">
        <f t="shared" si="39"/>
        <v>0</v>
      </c>
      <c r="BF240" s="148">
        <f t="shared" si="40"/>
        <v>0</v>
      </c>
      <c r="BG240" s="148">
        <f t="shared" si="41"/>
        <v>0</v>
      </c>
      <c r="BH240" s="148">
        <f t="shared" si="42"/>
        <v>0</v>
      </c>
      <c r="BI240" s="148">
        <f t="shared" si="43"/>
        <v>0</v>
      </c>
      <c r="BJ240" s="13" t="s">
        <v>82</v>
      </c>
      <c r="BK240" s="148">
        <f t="shared" si="44"/>
        <v>0</v>
      </c>
      <c r="BL240" s="13" t="s">
        <v>251</v>
      </c>
      <c r="BM240" s="147" t="s">
        <v>960</v>
      </c>
    </row>
    <row r="241" spans="2:65" s="1" customFormat="1" ht="24.2" customHeight="1">
      <c r="B241" s="135"/>
      <c r="C241" s="136" t="s">
        <v>417</v>
      </c>
      <c r="D241" s="136" t="s">
        <v>197</v>
      </c>
      <c r="E241" s="137" t="s">
        <v>1650</v>
      </c>
      <c r="F241" s="138" t="s">
        <v>1651</v>
      </c>
      <c r="G241" s="139" t="s">
        <v>596</v>
      </c>
      <c r="H241" s="140">
        <v>438.70600000000002</v>
      </c>
      <c r="I241" s="141"/>
      <c r="J241" s="141"/>
      <c r="K241" s="142"/>
      <c r="L241" s="25"/>
      <c r="M241" s="143" t="s">
        <v>1</v>
      </c>
      <c r="N241" s="144" t="s">
        <v>35</v>
      </c>
      <c r="O241" s="145">
        <v>0</v>
      </c>
      <c r="P241" s="145">
        <f t="shared" si="36"/>
        <v>0</v>
      </c>
      <c r="Q241" s="145">
        <v>0</v>
      </c>
      <c r="R241" s="145">
        <f t="shared" si="37"/>
        <v>0</v>
      </c>
      <c r="S241" s="145">
        <v>0</v>
      </c>
      <c r="T241" s="146">
        <f t="shared" si="38"/>
        <v>0</v>
      </c>
      <c r="AR241" s="147" t="s">
        <v>251</v>
      </c>
      <c r="AT241" s="147" t="s">
        <v>197</v>
      </c>
      <c r="AU241" s="147" t="s">
        <v>82</v>
      </c>
      <c r="AY241" s="13" t="s">
        <v>195</v>
      </c>
      <c r="BE241" s="148">
        <f t="shared" si="39"/>
        <v>0</v>
      </c>
      <c r="BF241" s="148">
        <f t="shared" si="40"/>
        <v>0</v>
      </c>
      <c r="BG241" s="148">
        <f t="shared" si="41"/>
        <v>0</v>
      </c>
      <c r="BH241" s="148">
        <f t="shared" si="42"/>
        <v>0</v>
      </c>
      <c r="BI241" s="148">
        <f t="shared" si="43"/>
        <v>0</v>
      </c>
      <c r="BJ241" s="13" t="s">
        <v>82</v>
      </c>
      <c r="BK241" s="148">
        <f t="shared" si="44"/>
        <v>0</v>
      </c>
      <c r="BL241" s="13" t="s">
        <v>251</v>
      </c>
      <c r="BM241" s="147" t="s">
        <v>970</v>
      </c>
    </row>
    <row r="242" spans="2:65" s="1" customFormat="1" ht="24.2" customHeight="1">
      <c r="B242" s="135"/>
      <c r="C242" s="136" t="s">
        <v>586</v>
      </c>
      <c r="D242" s="136" t="s">
        <v>197</v>
      </c>
      <c r="E242" s="137" t="s">
        <v>1652</v>
      </c>
      <c r="F242" s="138" t="s">
        <v>1653</v>
      </c>
      <c r="G242" s="139" t="s">
        <v>596</v>
      </c>
      <c r="H242" s="140">
        <v>438.70600000000002</v>
      </c>
      <c r="I242" s="141"/>
      <c r="J242" s="141"/>
      <c r="K242" s="142"/>
      <c r="L242" s="25"/>
      <c r="M242" s="143" t="s">
        <v>1</v>
      </c>
      <c r="N242" s="144" t="s">
        <v>35</v>
      </c>
      <c r="O242" s="145">
        <v>0</v>
      </c>
      <c r="P242" s="145">
        <f t="shared" si="36"/>
        <v>0</v>
      </c>
      <c r="Q242" s="145">
        <v>0</v>
      </c>
      <c r="R242" s="145">
        <f t="shared" si="37"/>
        <v>0</v>
      </c>
      <c r="S242" s="145">
        <v>0</v>
      </c>
      <c r="T242" s="146">
        <f t="shared" si="38"/>
        <v>0</v>
      </c>
      <c r="AR242" s="147" t="s">
        <v>251</v>
      </c>
      <c r="AT242" s="147" t="s">
        <v>197</v>
      </c>
      <c r="AU242" s="147" t="s">
        <v>82</v>
      </c>
      <c r="AY242" s="13" t="s">
        <v>195</v>
      </c>
      <c r="BE242" s="148">
        <f t="shared" si="39"/>
        <v>0</v>
      </c>
      <c r="BF242" s="148">
        <f t="shared" si="40"/>
        <v>0</v>
      </c>
      <c r="BG242" s="148">
        <f t="shared" si="41"/>
        <v>0</v>
      </c>
      <c r="BH242" s="148">
        <f t="shared" si="42"/>
        <v>0</v>
      </c>
      <c r="BI242" s="148">
        <f t="shared" si="43"/>
        <v>0</v>
      </c>
      <c r="BJ242" s="13" t="s">
        <v>82</v>
      </c>
      <c r="BK242" s="148">
        <f t="shared" si="44"/>
        <v>0</v>
      </c>
      <c r="BL242" s="13" t="s">
        <v>251</v>
      </c>
      <c r="BM242" s="147" t="s">
        <v>980</v>
      </c>
    </row>
    <row r="243" spans="2:65" s="11" customFormat="1" ht="22.9" customHeight="1">
      <c r="B243" s="124"/>
      <c r="D243" s="125" t="s">
        <v>68</v>
      </c>
      <c r="E243" s="133" t="s">
        <v>1654</v>
      </c>
      <c r="F243" s="133" t="s">
        <v>1655</v>
      </c>
      <c r="J243" s="134"/>
      <c r="L243" s="124"/>
      <c r="M243" s="128"/>
      <c r="P243" s="129">
        <f>SUM(P244:P307)</f>
        <v>194.24783000000002</v>
      </c>
      <c r="R243" s="129">
        <f>SUM(R244:R307)</f>
        <v>0.55889970143399992</v>
      </c>
      <c r="T243" s="130">
        <f>SUM(T244:T307)</f>
        <v>0</v>
      </c>
      <c r="AR243" s="125" t="s">
        <v>82</v>
      </c>
      <c r="AT243" s="131" t="s">
        <v>68</v>
      </c>
      <c r="AU243" s="131" t="s">
        <v>76</v>
      </c>
      <c r="AY243" s="125" t="s">
        <v>195</v>
      </c>
      <c r="BK243" s="132">
        <f>SUM(BK244:BK307)</f>
        <v>0</v>
      </c>
    </row>
    <row r="244" spans="2:65" s="1" customFormat="1" ht="24.2" customHeight="1">
      <c r="B244" s="135"/>
      <c r="C244" s="136" t="s">
        <v>421</v>
      </c>
      <c r="D244" s="136" t="s">
        <v>197</v>
      </c>
      <c r="E244" s="137" t="s">
        <v>1656</v>
      </c>
      <c r="F244" s="138" t="s">
        <v>1657</v>
      </c>
      <c r="G244" s="139" t="s">
        <v>336</v>
      </c>
      <c r="H244" s="140">
        <v>4</v>
      </c>
      <c r="I244" s="141"/>
      <c r="J244" s="141"/>
      <c r="K244" s="142"/>
      <c r="L244" s="25"/>
      <c r="M244" s="143" t="s">
        <v>1</v>
      </c>
      <c r="N244" s="144" t="s">
        <v>35</v>
      </c>
      <c r="O244" s="145">
        <v>0.92283999999999999</v>
      </c>
      <c r="P244" s="145">
        <f t="shared" ref="P244:P275" si="45">O244*H244</f>
        <v>3.69136</v>
      </c>
      <c r="Q244" s="145">
        <v>0</v>
      </c>
      <c r="R244" s="145">
        <f t="shared" ref="R244:R275" si="46">Q244*H244</f>
        <v>0</v>
      </c>
      <c r="S244" s="145">
        <v>0</v>
      </c>
      <c r="T244" s="146">
        <f t="shared" ref="T244:T275" si="47">S244*H244</f>
        <v>0</v>
      </c>
      <c r="AR244" s="147" t="s">
        <v>251</v>
      </c>
      <c r="AT244" s="147" t="s">
        <v>197</v>
      </c>
      <c r="AU244" s="147" t="s">
        <v>82</v>
      </c>
      <c r="AY244" s="13" t="s">
        <v>195</v>
      </c>
      <c r="BE244" s="148">
        <f t="shared" ref="BE244:BE275" si="48">IF(N244="základná",J244,0)</f>
        <v>0</v>
      </c>
      <c r="BF244" s="148">
        <f t="shared" ref="BF244:BF275" si="49">IF(N244="znížená",J244,0)</f>
        <v>0</v>
      </c>
      <c r="BG244" s="148">
        <f t="shared" ref="BG244:BG275" si="50">IF(N244="zákl. prenesená",J244,0)</f>
        <v>0</v>
      </c>
      <c r="BH244" s="148">
        <f t="shared" ref="BH244:BH275" si="51">IF(N244="zníž. prenesená",J244,0)</f>
        <v>0</v>
      </c>
      <c r="BI244" s="148">
        <f t="shared" ref="BI244:BI275" si="52">IF(N244="nulová",J244,0)</f>
        <v>0</v>
      </c>
      <c r="BJ244" s="13" t="s">
        <v>82</v>
      </c>
      <c r="BK244" s="148">
        <f t="shared" ref="BK244:BK275" si="53">ROUND(I244*H244,2)</f>
        <v>0</v>
      </c>
      <c r="BL244" s="13" t="s">
        <v>251</v>
      </c>
      <c r="BM244" s="147" t="s">
        <v>626</v>
      </c>
    </row>
    <row r="245" spans="2:65" s="1" customFormat="1" ht="24.2" customHeight="1">
      <c r="B245" s="135"/>
      <c r="C245" s="149" t="s">
        <v>593</v>
      </c>
      <c r="D245" s="149" t="s">
        <v>270</v>
      </c>
      <c r="E245" s="150" t="s">
        <v>1658</v>
      </c>
      <c r="F245" s="151" t="s">
        <v>1659</v>
      </c>
      <c r="G245" s="152" t="s">
        <v>336</v>
      </c>
      <c r="H245" s="153">
        <v>4</v>
      </c>
      <c r="I245" s="154"/>
      <c r="J245" s="154"/>
      <c r="K245" s="155"/>
      <c r="L245" s="156"/>
      <c r="M245" s="157" t="s">
        <v>1</v>
      </c>
      <c r="N245" s="158" t="s">
        <v>35</v>
      </c>
      <c r="O245" s="145">
        <v>0</v>
      </c>
      <c r="P245" s="145">
        <f t="shared" si="45"/>
        <v>0</v>
      </c>
      <c r="Q245" s="145">
        <v>3.4199999999999999E-3</v>
      </c>
      <c r="R245" s="145">
        <f t="shared" si="46"/>
        <v>1.3679999999999999E-2</v>
      </c>
      <c r="S245" s="145">
        <v>0</v>
      </c>
      <c r="T245" s="146">
        <f t="shared" si="47"/>
        <v>0</v>
      </c>
      <c r="AR245" s="147" t="s">
        <v>279</v>
      </c>
      <c r="AT245" s="147" t="s">
        <v>270</v>
      </c>
      <c r="AU245" s="147" t="s">
        <v>82</v>
      </c>
      <c r="AY245" s="13" t="s">
        <v>195</v>
      </c>
      <c r="BE245" s="148">
        <f t="shared" si="48"/>
        <v>0</v>
      </c>
      <c r="BF245" s="148">
        <f t="shared" si="49"/>
        <v>0</v>
      </c>
      <c r="BG245" s="148">
        <f t="shared" si="50"/>
        <v>0</v>
      </c>
      <c r="BH245" s="148">
        <f t="shared" si="51"/>
        <v>0</v>
      </c>
      <c r="BI245" s="148">
        <f t="shared" si="52"/>
        <v>0</v>
      </c>
      <c r="BJ245" s="13" t="s">
        <v>82</v>
      </c>
      <c r="BK245" s="148">
        <f t="shared" si="53"/>
        <v>0</v>
      </c>
      <c r="BL245" s="13" t="s">
        <v>251</v>
      </c>
      <c r="BM245" s="147" t="s">
        <v>630</v>
      </c>
    </row>
    <row r="246" spans="2:65" s="1" customFormat="1" ht="24.2" customHeight="1">
      <c r="B246" s="135"/>
      <c r="C246" s="136" t="s">
        <v>425</v>
      </c>
      <c r="D246" s="136" t="s">
        <v>197</v>
      </c>
      <c r="E246" s="137" t="s">
        <v>1660</v>
      </c>
      <c r="F246" s="138" t="s">
        <v>1661</v>
      </c>
      <c r="G246" s="139" t="s">
        <v>336</v>
      </c>
      <c r="H246" s="140">
        <v>13</v>
      </c>
      <c r="I246" s="141"/>
      <c r="J246" s="141"/>
      <c r="K246" s="142"/>
      <c r="L246" s="25"/>
      <c r="M246" s="143" t="s">
        <v>1</v>
      </c>
      <c r="N246" s="144" t="s">
        <v>35</v>
      </c>
      <c r="O246" s="145">
        <v>1.2789900000000001</v>
      </c>
      <c r="P246" s="145">
        <f t="shared" si="45"/>
        <v>16.62687</v>
      </c>
      <c r="Q246" s="145">
        <v>2.8420000000000002E-4</v>
      </c>
      <c r="R246" s="145">
        <f t="shared" si="46"/>
        <v>3.6946000000000001E-3</v>
      </c>
      <c r="S246" s="145">
        <v>0</v>
      </c>
      <c r="T246" s="146">
        <f t="shared" si="47"/>
        <v>0</v>
      </c>
      <c r="AR246" s="147" t="s">
        <v>251</v>
      </c>
      <c r="AT246" s="147" t="s">
        <v>197</v>
      </c>
      <c r="AU246" s="147" t="s">
        <v>82</v>
      </c>
      <c r="AY246" s="13" t="s">
        <v>195</v>
      </c>
      <c r="BE246" s="148">
        <f t="shared" si="48"/>
        <v>0</v>
      </c>
      <c r="BF246" s="148">
        <f t="shared" si="49"/>
        <v>0</v>
      </c>
      <c r="BG246" s="148">
        <f t="shared" si="50"/>
        <v>0</v>
      </c>
      <c r="BH246" s="148">
        <f t="shared" si="51"/>
        <v>0</v>
      </c>
      <c r="BI246" s="148">
        <f t="shared" si="52"/>
        <v>0</v>
      </c>
      <c r="BJ246" s="13" t="s">
        <v>82</v>
      </c>
      <c r="BK246" s="148">
        <f t="shared" si="53"/>
        <v>0</v>
      </c>
      <c r="BL246" s="13" t="s">
        <v>251</v>
      </c>
      <c r="BM246" s="147" t="s">
        <v>633</v>
      </c>
    </row>
    <row r="247" spans="2:65" s="1" customFormat="1" ht="24.2" customHeight="1">
      <c r="B247" s="135"/>
      <c r="C247" s="149" t="s">
        <v>603</v>
      </c>
      <c r="D247" s="149" t="s">
        <v>270</v>
      </c>
      <c r="E247" s="150" t="s">
        <v>1662</v>
      </c>
      <c r="F247" s="151" t="s">
        <v>1663</v>
      </c>
      <c r="G247" s="152" t="s">
        <v>336</v>
      </c>
      <c r="H247" s="153">
        <v>13</v>
      </c>
      <c r="I247" s="154"/>
      <c r="J247" s="154"/>
      <c r="K247" s="155"/>
      <c r="L247" s="156"/>
      <c r="M247" s="157" t="s">
        <v>1</v>
      </c>
      <c r="N247" s="158" t="s">
        <v>35</v>
      </c>
      <c r="O247" s="145">
        <v>0</v>
      </c>
      <c r="P247" s="145">
        <f t="shared" si="45"/>
        <v>0</v>
      </c>
      <c r="Q247" s="145">
        <v>0</v>
      </c>
      <c r="R247" s="145">
        <f t="shared" si="46"/>
        <v>0</v>
      </c>
      <c r="S247" s="145">
        <v>0</v>
      </c>
      <c r="T247" s="146">
        <f t="shared" si="47"/>
        <v>0</v>
      </c>
      <c r="AR247" s="147" t="s">
        <v>279</v>
      </c>
      <c r="AT247" s="147" t="s">
        <v>270</v>
      </c>
      <c r="AU247" s="147" t="s">
        <v>82</v>
      </c>
      <c r="AY247" s="13" t="s">
        <v>195</v>
      </c>
      <c r="BE247" s="148">
        <f t="shared" si="48"/>
        <v>0</v>
      </c>
      <c r="BF247" s="148">
        <f t="shared" si="49"/>
        <v>0</v>
      </c>
      <c r="BG247" s="148">
        <f t="shared" si="50"/>
        <v>0</v>
      </c>
      <c r="BH247" s="148">
        <f t="shared" si="51"/>
        <v>0</v>
      </c>
      <c r="BI247" s="148">
        <f t="shared" si="52"/>
        <v>0</v>
      </c>
      <c r="BJ247" s="13" t="s">
        <v>82</v>
      </c>
      <c r="BK247" s="148">
        <f t="shared" si="53"/>
        <v>0</v>
      </c>
      <c r="BL247" s="13" t="s">
        <v>251</v>
      </c>
      <c r="BM247" s="147" t="s">
        <v>637</v>
      </c>
    </row>
    <row r="248" spans="2:65" s="1" customFormat="1" ht="33" customHeight="1">
      <c r="B248" s="135"/>
      <c r="C248" s="149" t="s">
        <v>429</v>
      </c>
      <c r="D248" s="149" t="s">
        <v>270</v>
      </c>
      <c r="E248" s="150" t="s">
        <v>1664</v>
      </c>
      <c r="F248" s="151" t="s">
        <v>1665</v>
      </c>
      <c r="G248" s="152" t="s">
        <v>336</v>
      </c>
      <c r="H248" s="153">
        <v>13</v>
      </c>
      <c r="I248" s="154"/>
      <c r="J248" s="154"/>
      <c r="K248" s="155"/>
      <c r="L248" s="156"/>
      <c r="M248" s="157" t="s">
        <v>1</v>
      </c>
      <c r="N248" s="158" t="s">
        <v>35</v>
      </c>
      <c r="O248" s="145">
        <v>0</v>
      </c>
      <c r="P248" s="145">
        <f t="shared" si="45"/>
        <v>0</v>
      </c>
      <c r="Q248" s="145">
        <v>2.2000000000000001E-4</v>
      </c>
      <c r="R248" s="145">
        <f t="shared" si="46"/>
        <v>2.8600000000000001E-3</v>
      </c>
      <c r="S248" s="145">
        <v>0</v>
      </c>
      <c r="T248" s="146">
        <f t="shared" si="47"/>
        <v>0</v>
      </c>
      <c r="AR248" s="147" t="s">
        <v>279</v>
      </c>
      <c r="AT248" s="147" t="s">
        <v>270</v>
      </c>
      <c r="AU248" s="147" t="s">
        <v>82</v>
      </c>
      <c r="AY248" s="13" t="s">
        <v>195</v>
      </c>
      <c r="BE248" s="148">
        <f t="shared" si="48"/>
        <v>0</v>
      </c>
      <c r="BF248" s="148">
        <f t="shared" si="49"/>
        <v>0</v>
      </c>
      <c r="BG248" s="148">
        <f t="shared" si="50"/>
        <v>0</v>
      </c>
      <c r="BH248" s="148">
        <f t="shared" si="51"/>
        <v>0</v>
      </c>
      <c r="BI248" s="148">
        <f t="shared" si="52"/>
        <v>0</v>
      </c>
      <c r="BJ248" s="13" t="s">
        <v>82</v>
      </c>
      <c r="BK248" s="148">
        <f t="shared" si="53"/>
        <v>0</v>
      </c>
      <c r="BL248" s="13" t="s">
        <v>251</v>
      </c>
      <c r="BM248" s="147" t="s">
        <v>640</v>
      </c>
    </row>
    <row r="249" spans="2:65" s="1" customFormat="1" ht="24.2" customHeight="1">
      <c r="B249" s="135"/>
      <c r="C249" s="136" t="s">
        <v>610</v>
      </c>
      <c r="D249" s="136" t="s">
        <v>197</v>
      </c>
      <c r="E249" s="137" t="s">
        <v>1666</v>
      </c>
      <c r="F249" s="138" t="s">
        <v>1667</v>
      </c>
      <c r="G249" s="139" t="s">
        <v>336</v>
      </c>
      <c r="H249" s="140">
        <v>9</v>
      </c>
      <c r="I249" s="141"/>
      <c r="J249" s="141"/>
      <c r="K249" s="142"/>
      <c r="L249" s="25"/>
      <c r="M249" s="143" t="s">
        <v>1</v>
      </c>
      <c r="N249" s="144" t="s">
        <v>35</v>
      </c>
      <c r="O249" s="145">
        <v>1.2777099999999999</v>
      </c>
      <c r="P249" s="145">
        <f t="shared" si="45"/>
        <v>11.499389999999998</v>
      </c>
      <c r="Q249" s="145">
        <v>1.7420000000000001E-4</v>
      </c>
      <c r="R249" s="145">
        <f t="shared" si="46"/>
        <v>1.5678000000000001E-3</v>
      </c>
      <c r="S249" s="145">
        <v>0</v>
      </c>
      <c r="T249" s="146">
        <f t="shared" si="47"/>
        <v>0</v>
      </c>
      <c r="AR249" s="147" t="s">
        <v>251</v>
      </c>
      <c r="AT249" s="147" t="s">
        <v>197</v>
      </c>
      <c r="AU249" s="147" t="s">
        <v>82</v>
      </c>
      <c r="AY249" s="13" t="s">
        <v>195</v>
      </c>
      <c r="BE249" s="148">
        <f t="shared" si="48"/>
        <v>0</v>
      </c>
      <c r="BF249" s="148">
        <f t="shared" si="49"/>
        <v>0</v>
      </c>
      <c r="BG249" s="148">
        <f t="shared" si="50"/>
        <v>0</v>
      </c>
      <c r="BH249" s="148">
        <f t="shared" si="51"/>
        <v>0</v>
      </c>
      <c r="BI249" s="148">
        <f t="shared" si="52"/>
        <v>0</v>
      </c>
      <c r="BJ249" s="13" t="s">
        <v>82</v>
      </c>
      <c r="BK249" s="148">
        <f t="shared" si="53"/>
        <v>0</v>
      </c>
      <c r="BL249" s="13" t="s">
        <v>251</v>
      </c>
      <c r="BM249" s="147" t="s">
        <v>686</v>
      </c>
    </row>
    <row r="250" spans="2:65" s="1" customFormat="1" ht="24.2" customHeight="1">
      <c r="B250" s="135"/>
      <c r="C250" s="149" t="s">
        <v>614</v>
      </c>
      <c r="D250" s="149" t="s">
        <v>270</v>
      </c>
      <c r="E250" s="150" t="s">
        <v>1668</v>
      </c>
      <c r="F250" s="151" t="s">
        <v>1669</v>
      </c>
      <c r="G250" s="152" t="s">
        <v>336</v>
      </c>
      <c r="H250" s="153">
        <v>9</v>
      </c>
      <c r="I250" s="154"/>
      <c r="J250" s="154"/>
      <c r="K250" s="155"/>
      <c r="L250" s="156"/>
      <c r="M250" s="157" t="s">
        <v>1</v>
      </c>
      <c r="N250" s="158" t="s">
        <v>35</v>
      </c>
      <c r="O250" s="145">
        <v>0</v>
      </c>
      <c r="P250" s="145">
        <f t="shared" si="45"/>
        <v>0</v>
      </c>
      <c r="Q250" s="145">
        <v>0</v>
      </c>
      <c r="R250" s="145">
        <f t="shared" si="46"/>
        <v>0</v>
      </c>
      <c r="S250" s="145">
        <v>0</v>
      </c>
      <c r="T250" s="146">
        <f t="shared" si="47"/>
        <v>0</v>
      </c>
      <c r="AR250" s="147" t="s">
        <v>279</v>
      </c>
      <c r="AT250" s="147" t="s">
        <v>270</v>
      </c>
      <c r="AU250" s="147" t="s">
        <v>82</v>
      </c>
      <c r="AY250" s="13" t="s">
        <v>195</v>
      </c>
      <c r="BE250" s="148">
        <f t="shared" si="48"/>
        <v>0</v>
      </c>
      <c r="BF250" s="148">
        <f t="shared" si="49"/>
        <v>0</v>
      </c>
      <c r="BG250" s="148">
        <f t="shared" si="50"/>
        <v>0</v>
      </c>
      <c r="BH250" s="148">
        <f t="shared" si="51"/>
        <v>0</v>
      </c>
      <c r="BI250" s="148">
        <f t="shared" si="52"/>
        <v>0</v>
      </c>
      <c r="BJ250" s="13" t="s">
        <v>82</v>
      </c>
      <c r="BK250" s="148">
        <f t="shared" si="53"/>
        <v>0</v>
      </c>
      <c r="BL250" s="13" t="s">
        <v>251</v>
      </c>
      <c r="BM250" s="147" t="s">
        <v>690</v>
      </c>
    </row>
    <row r="251" spans="2:65" s="1" customFormat="1" ht="44.25" customHeight="1">
      <c r="B251" s="135"/>
      <c r="C251" s="149" t="s">
        <v>618</v>
      </c>
      <c r="D251" s="149" t="s">
        <v>270</v>
      </c>
      <c r="E251" s="150" t="s">
        <v>1670</v>
      </c>
      <c r="F251" s="151" t="s">
        <v>1671</v>
      </c>
      <c r="G251" s="152" t="s">
        <v>336</v>
      </c>
      <c r="H251" s="153">
        <v>9</v>
      </c>
      <c r="I251" s="154"/>
      <c r="J251" s="154"/>
      <c r="K251" s="155"/>
      <c r="L251" s="156"/>
      <c r="M251" s="157" t="s">
        <v>1</v>
      </c>
      <c r="N251" s="158" t="s">
        <v>35</v>
      </c>
      <c r="O251" s="145">
        <v>0</v>
      </c>
      <c r="P251" s="145">
        <f t="shared" si="45"/>
        <v>0</v>
      </c>
      <c r="Q251" s="145">
        <v>2.1000000000000001E-4</v>
      </c>
      <c r="R251" s="145">
        <f t="shared" si="46"/>
        <v>1.8900000000000002E-3</v>
      </c>
      <c r="S251" s="145">
        <v>0</v>
      </c>
      <c r="T251" s="146">
        <f t="shared" si="47"/>
        <v>0</v>
      </c>
      <c r="AR251" s="147" t="s">
        <v>279</v>
      </c>
      <c r="AT251" s="147" t="s">
        <v>270</v>
      </c>
      <c r="AU251" s="147" t="s">
        <v>82</v>
      </c>
      <c r="AY251" s="13" t="s">
        <v>195</v>
      </c>
      <c r="BE251" s="148">
        <f t="shared" si="48"/>
        <v>0</v>
      </c>
      <c r="BF251" s="148">
        <f t="shared" si="49"/>
        <v>0</v>
      </c>
      <c r="BG251" s="148">
        <f t="shared" si="50"/>
        <v>0</v>
      </c>
      <c r="BH251" s="148">
        <f t="shared" si="51"/>
        <v>0</v>
      </c>
      <c r="BI251" s="148">
        <f t="shared" si="52"/>
        <v>0</v>
      </c>
      <c r="BJ251" s="13" t="s">
        <v>82</v>
      </c>
      <c r="BK251" s="148">
        <f t="shared" si="53"/>
        <v>0</v>
      </c>
      <c r="BL251" s="13" t="s">
        <v>251</v>
      </c>
      <c r="BM251" s="147" t="s">
        <v>693</v>
      </c>
    </row>
    <row r="252" spans="2:65" s="1" customFormat="1" ht="24.2" customHeight="1">
      <c r="B252" s="135"/>
      <c r="C252" s="136" t="s">
        <v>433</v>
      </c>
      <c r="D252" s="136" t="s">
        <v>197</v>
      </c>
      <c r="E252" s="137" t="s">
        <v>1672</v>
      </c>
      <c r="F252" s="138" t="s">
        <v>1673</v>
      </c>
      <c r="G252" s="139" t="s">
        <v>336</v>
      </c>
      <c r="H252" s="140">
        <v>1</v>
      </c>
      <c r="I252" s="141"/>
      <c r="J252" s="141"/>
      <c r="K252" s="142"/>
      <c r="L252" s="25"/>
      <c r="M252" s="143" t="s">
        <v>1</v>
      </c>
      <c r="N252" s="144" t="s">
        <v>35</v>
      </c>
      <c r="O252" s="145">
        <v>1.28071</v>
      </c>
      <c r="P252" s="145">
        <f t="shared" si="45"/>
        <v>1.28071</v>
      </c>
      <c r="Q252" s="145">
        <v>2.8420000000000002E-4</v>
      </c>
      <c r="R252" s="145">
        <f t="shared" si="46"/>
        <v>2.8420000000000002E-4</v>
      </c>
      <c r="S252" s="145">
        <v>0</v>
      </c>
      <c r="T252" s="146">
        <f t="shared" si="47"/>
        <v>0</v>
      </c>
      <c r="AR252" s="147" t="s">
        <v>251</v>
      </c>
      <c r="AT252" s="147" t="s">
        <v>197</v>
      </c>
      <c r="AU252" s="147" t="s">
        <v>82</v>
      </c>
      <c r="AY252" s="13" t="s">
        <v>195</v>
      </c>
      <c r="BE252" s="148">
        <f t="shared" si="48"/>
        <v>0</v>
      </c>
      <c r="BF252" s="148">
        <f t="shared" si="49"/>
        <v>0</v>
      </c>
      <c r="BG252" s="148">
        <f t="shared" si="50"/>
        <v>0</v>
      </c>
      <c r="BH252" s="148">
        <f t="shared" si="51"/>
        <v>0</v>
      </c>
      <c r="BI252" s="148">
        <f t="shared" si="52"/>
        <v>0</v>
      </c>
      <c r="BJ252" s="13" t="s">
        <v>82</v>
      </c>
      <c r="BK252" s="148">
        <f t="shared" si="53"/>
        <v>0</v>
      </c>
      <c r="BL252" s="13" t="s">
        <v>251</v>
      </c>
      <c r="BM252" s="147" t="s">
        <v>697</v>
      </c>
    </row>
    <row r="253" spans="2:65" s="1" customFormat="1" ht="24.2" customHeight="1">
      <c r="B253" s="135"/>
      <c r="C253" s="149" t="s">
        <v>627</v>
      </c>
      <c r="D253" s="149" t="s">
        <v>270</v>
      </c>
      <c r="E253" s="150" t="s">
        <v>1674</v>
      </c>
      <c r="F253" s="151" t="s">
        <v>1675</v>
      </c>
      <c r="G253" s="152" t="s">
        <v>336</v>
      </c>
      <c r="H253" s="153">
        <v>1</v>
      </c>
      <c r="I253" s="154"/>
      <c r="J253" s="154"/>
      <c r="K253" s="155"/>
      <c r="L253" s="156"/>
      <c r="M253" s="157" t="s">
        <v>1</v>
      </c>
      <c r="N253" s="158" t="s">
        <v>35</v>
      </c>
      <c r="O253" s="145">
        <v>0</v>
      </c>
      <c r="P253" s="145">
        <f t="shared" si="45"/>
        <v>0</v>
      </c>
      <c r="Q253" s="145">
        <v>0</v>
      </c>
      <c r="R253" s="145">
        <f t="shared" si="46"/>
        <v>0</v>
      </c>
      <c r="S253" s="145">
        <v>0</v>
      </c>
      <c r="T253" s="146">
        <f t="shared" si="47"/>
        <v>0</v>
      </c>
      <c r="AR253" s="147" t="s">
        <v>279</v>
      </c>
      <c r="AT253" s="147" t="s">
        <v>270</v>
      </c>
      <c r="AU253" s="147" t="s">
        <v>82</v>
      </c>
      <c r="AY253" s="13" t="s">
        <v>195</v>
      </c>
      <c r="BE253" s="148">
        <f t="shared" si="48"/>
        <v>0</v>
      </c>
      <c r="BF253" s="148">
        <f t="shared" si="49"/>
        <v>0</v>
      </c>
      <c r="BG253" s="148">
        <f t="shared" si="50"/>
        <v>0</v>
      </c>
      <c r="BH253" s="148">
        <f t="shared" si="51"/>
        <v>0</v>
      </c>
      <c r="BI253" s="148">
        <f t="shared" si="52"/>
        <v>0</v>
      </c>
      <c r="BJ253" s="13" t="s">
        <v>82</v>
      </c>
      <c r="BK253" s="148">
        <f t="shared" si="53"/>
        <v>0</v>
      </c>
      <c r="BL253" s="13" t="s">
        <v>251</v>
      </c>
      <c r="BM253" s="147" t="s">
        <v>700</v>
      </c>
    </row>
    <row r="254" spans="2:65" s="1" customFormat="1" ht="24.2" customHeight="1">
      <c r="B254" s="135"/>
      <c r="C254" s="149" t="s">
        <v>437</v>
      </c>
      <c r="D254" s="149" t="s">
        <v>270</v>
      </c>
      <c r="E254" s="150" t="s">
        <v>1676</v>
      </c>
      <c r="F254" s="151" t="s">
        <v>1677</v>
      </c>
      <c r="G254" s="152" t="s">
        <v>336</v>
      </c>
      <c r="H254" s="153">
        <v>1</v>
      </c>
      <c r="I254" s="154"/>
      <c r="J254" s="154"/>
      <c r="K254" s="155"/>
      <c r="L254" s="156"/>
      <c r="M254" s="157" t="s">
        <v>1</v>
      </c>
      <c r="N254" s="158" t="s">
        <v>35</v>
      </c>
      <c r="O254" s="145">
        <v>0</v>
      </c>
      <c r="P254" s="145">
        <f t="shared" si="45"/>
        <v>0</v>
      </c>
      <c r="Q254" s="145">
        <v>0</v>
      </c>
      <c r="R254" s="145">
        <f t="shared" si="46"/>
        <v>0</v>
      </c>
      <c r="S254" s="145">
        <v>0</v>
      </c>
      <c r="T254" s="146">
        <f t="shared" si="47"/>
        <v>0</v>
      </c>
      <c r="AR254" s="147" t="s">
        <v>279</v>
      </c>
      <c r="AT254" s="147" t="s">
        <v>270</v>
      </c>
      <c r="AU254" s="147" t="s">
        <v>82</v>
      </c>
      <c r="AY254" s="13" t="s">
        <v>195</v>
      </c>
      <c r="BE254" s="148">
        <f t="shared" si="48"/>
        <v>0</v>
      </c>
      <c r="BF254" s="148">
        <f t="shared" si="49"/>
        <v>0</v>
      </c>
      <c r="BG254" s="148">
        <f t="shared" si="50"/>
        <v>0</v>
      </c>
      <c r="BH254" s="148">
        <f t="shared" si="51"/>
        <v>0</v>
      </c>
      <c r="BI254" s="148">
        <f t="shared" si="52"/>
        <v>0</v>
      </c>
      <c r="BJ254" s="13" t="s">
        <v>82</v>
      </c>
      <c r="BK254" s="148">
        <f t="shared" si="53"/>
        <v>0</v>
      </c>
      <c r="BL254" s="13" t="s">
        <v>251</v>
      </c>
      <c r="BM254" s="147" t="s">
        <v>704</v>
      </c>
    </row>
    <row r="255" spans="2:65" s="1" customFormat="1" ht="24.2" customHeight="1">
      <c r="B255" s="135"/>
      <c r="C255" s="136" t="s">
        <v>634</v>
      </c>
      <c r="D255" s="136" t="s">
        <v>197</v>
      </c>
      <c r="E255" s="137" t="s">
        <v>1678</v>
      </c>
      <c r="F255" s="138" t="s">
        <v>1679</v>
      </c>
      <c r="G255" s="139" t="s">
        <v>336</v>
      </c>
      <c r="H255" s="140">
        <v>8</v>
      </c>
      <c r="I255" s="141"/>
      <c r="J255" s="141"/>
      <c r="K255" s="142"/>
      <c r="L255" s="25"/>
      <c r="M255" s="143" t="s">
        <v>1</v>
      </c>
      <c r="N255" s="144" t="s">
        <v>35</v>
      </c>
      <c r="O255" s="145">
        <v>0.72474000000000005</v>
      </c>
      <c r="P255" s="145">
        <f t="shared" si="45"/>
        <v>5.7979200000000004</v>
      </c>
      <c r="Q255" s="145">
        <v>0</v>
      </c>
      <c r="R255" s="145">
        <f t="shared" si="46"/>
        <v>0</v>
      </c>
      <c r="S255" s="145">
        <v>0</v>
      </c>
      <c r="T255" s="146">
        <f t="shared" si="47"/>
        <v>0</v>
      </c>
      <c r="AR255" s="147" t="s">
        <v>251</v>
      </c>
      <c r="AT255" s="147" t="s">
        <v>197</v>
      </c>
      <c r="AU255" s="147" t="s">
        <v>82</v>
      </c>
      <c r="AY255" s="13" t="s">
        <v>195</v>
      </c>
      <c r="BE255" s="148">
        <f t="shared" si="48"/>
        <v>0</v>
      </c>
      <c r="BF255" s="148">
        <f t="shared" si="49"/>
        <v>0</v>
      </c>
      <c r="BG255" s="148">
        <f t="shared" si="50"/>
        <v>0</v>
      </c>
      <c r="BH255" s="148">
        <f t="shared" si="51"/>
        <v>0</v>
      </c>
      <c r="BI255" s="148">
        <f t="shared" si="52"/>
        <v>0</v>
      </c>
      <c r="BJ255" s="13" t="s">
        <v>82</v>
      </c>
      <c r="BK255" s="148">
        <f t="shared" si="53"/>
        <v>0</v>
      </c>
      <c r="BL255" s="13" t="s">
        <v>251</v>
      </c>
      <c r="BM255" s="147" t="s">
        <v>707</v>
      </c>
    </row>
    <row r="256" spans="2:65" s="1" customFormat="1" ht="24.2" customHeight="1">
      <c r="B256" s="135"/>
      <c r="C256" s="149" t="s">
        <v>441</v>
      </c>
      <c r="D256" s="149" t="s">
        <v>270</v>
      </c>
      <c r="E256" s="150" t="s">
        <v>1680</v>
      </c>
      <c r="F256" s="151" t="s">
        <v>1681</v>
      </c>
      <c r="G256" s="152" t="s">
        <v>336</v>
      </c>
      <c r="H256" s="153">
        <v>9</v>
      </c>
      <c r="I256" s="154"/>
      <c r="J256" s="154"/>
      <c r="K256" s="155"/>
      <c r="L256" s="156"/>
      <c r="M256" s="157" t="s">
        <v>1</v>
      </c>
      <c r="N256" s="158" t="s">
        <v>35</v>
      </c>
      <c r="O256" s="145">
        <v>0</v>
      </c>
      <c r="P256" s="145">
        <f t="shared" si="45"/>
        <v>0</v>
      </c>
      <c r="Q256" s="145">
        <v>0.02</v>
      </c>
      <c r="R256" s="145">
        <f t="shared" si="46"/>
        <v>0.18</v>
      </c>
      <c r="S256" s="145">
        <v>0</v>
      </c>
      <c r="T256" s="146">
        <f t="shared" si="47"/>
        <v>0</v>
      </c>
      <c r="AR256" s="147" t="s">
        <v>279</v>
      </c>
      <c r="AT256" s="147" t="s">
        <v>270</v>
      </c>
      <c r="AU256" s="147" t="s">
        <v>82</v>
      </c>
      <c r="AY256" s="13" t="s">
        <v>195</v>
      </c>
      <c r="BE256" s="148">
        <f t="shared" si="48"/>
        <v>0</v>
      </c>
      <c r="BF256" s="148">
        <f t="shared" si="49"/>
        <v>0</v>
      </c>
      <c r="BG256" s="148">
        <f t="shared" si="50"/>
        <v>0</v>
      </c>
      <c r="BH256" s="148">
        <f t="shared" si="51"/>
        <v>0</v>
      </c>
      <c r="BI256" s="148">
        <f t="shared" si="52"/>
        <v>0</v>
      </c>
      <c r="BJ256" s="13" t="s">
        <v>82</v>
      </c>
      <c r="BK256" s="148">
        <f t="shared" si="53"/>
        <v>0</v>
      </c>
      <c r="BL256" s="13" t="s">
        <v>251</v>
      </c>
      <c r="BM256" s="147" t="s">
        <v>711</v>
      </c>
    </row>
    <row r="257" spans="2:65" s="1" customFormat="1" ht="16.5" customHeight="1">
      <c r="B257" s="135"/>
      <c r="C257" s="149" t="s">
        <v>643</v>
      </c>
      <c r="D257" s="149" t="s">
        <v>270</v>
      </c>
      <c r="E257" s="150" t="s">
        <v>1682</v>
      </c>
      <c r="F257" s="151" t="s">
        <v>1683</v>
      </c>
      <c r="G257" s="152" t="s">
        <v>336</v>
      </c>
      <c r="H257" s="153">
        <v>3</v>
      </c>
      <c r="I257" s="154"/>
      <c r="J257" s="154"/>
      <c r="K257" s="155"/>
      <c r="L257" s="156"/>
      <c r="M257" s="157" t="s">
        <v>1</v>
      </c>
      <c r="N257" s="158" t="s">
        <v>35</v>
      </c>
      <c r="O257" s="145">
        <v>0</v>
      </c>
      <c r="P257" s="145">
        <f t="shared" si="45"/>
        <v>0</v>
      </c>
      <c r="Q257" s="145">
        <v>0</v>
      </c>
      <c r="R257" s="145">
        <f t="shared" si="46"/>
        <v>0</v>
      </c>
      <c r="S257" s="145">
        <v>0</v>
      </c>
      <c r="T257" s="146">
        <f t="shared" si="47"/>
        <v>0</v>
      </c>
      <c r="AR257" s="147" t="s">
        <v>279</v>
      </c>
      <c r="AT257" s="147" t="s">
        <v>270</v>
      </c>
      <c r="AU257" s="147" t="s">
        <v>82</v>
      </c>
      <c r="AY257" s="13" t="s">
        <v>195</v>
      </c>
      <c r="BE257" s="148">
        <f t="shared" si="48"/>
        <v>0</v>
      </c>
      <c r="BF257" s="148">
        <f t="shared" si="49"/>
        <v>0</v>
      </c>
      <c r="BG257" s="148">
        <f t="shared" si="50"/>
        <v>0</v>
      </c>
      <c r="BH257" s="148">
        <f t="shared" si="51"/>
        <v>0</v>
      </c>
      <c r="BI257" s="148">
        <f t="shared" si="52"/>
        <v>0</v>
      </c>
      <c r="BJ257" s="13" t="s">
        <v>82</v>
      </c>
      <c r="BK257" s="148">
        <f t="shared" si="53"/>
        <v>0</v>
      </c>
      <c r="BL257" s="13" t="s">
        <v>251</v>
      </c>
      <c r="BM257" s="147" t="s">
        <v>714</v>
      </c>
    </row>
    <row r="258" spans="2:65" s="1" customFormat="1" ht="24.2" customHeight="1">
      <c r="B258" s="135"/>
      <c r="C258" s="136" t="s">
        <v>445</v>
      </c>
      <c r="D258" s="136" t="s">
        <v>197</v>
      </c>
      <c r="E258" s="137" t="s">
        <v>1684</v>
      </c>
      <c r="F258" s="138" t="s">
        <v>1685</v>
      </c>
      <c r="G258" s="139" t="s">
        <v>336</v>
      </c>
      <c r="H258" s="140">
        <v>33</v>
      </c>
      <c r="I258" s="141"/>
      <c r="J258" s="141"/>
      <c r="K258" s="142"/>
      <c r="L258" s="25"/>
      <c r="M258" s="143" t="s">
        <v>1</v>
      </c>
      <c r="N258" s="144" t="s">
        <v>35</v>
      </c>
      <c r="O258" s="145">
        <v>1.4980800000000001</v>
      </c>
      <c r="P258" s="145">
        <f t="shared" si="45"/>
        <v>49.436640000000004</v>
      </c>
      <c r="Q258" s="145">
        <v>2.7999999999999998E-4</v>
      </c>
      <c r="R258" s="145">
        <f t="shared" si="46"/>
        <v>9.2399999999999999E-3</v>
      </c>
      <c r="S258" s="145">
        <v>0</v>
      </c>
      <c r="T258" s="146">
        <f t="shared" si="47"/>
        <v>0</v>
      </c>
      <c r="AR258" s="147" t="s">
        <v>251</v>
      </c>
      <c r="AT258" s="147" t="s">
        <v>197</v>
      </c>
      <c r="AU258" s="147" t="s">
        <v>82</v>
      </c>
      <c r="AY258" s="13" t="s">
        <v>195</v>
      </c>
      <c r="BE258" s="148">
        <f t="shared" si="48"/>
        <v>0</v>
      </c>
      <c r="BF258" s="148">
        <f t="shared" si="49"/>
        <v>0</v>
      </c>
      <c r="BG258" s="148">
        <f t="shared" si="50"/>
        <v>0</v>
      </c>
      <c r="BH258" s="148">
        <f t="shared" si="51"/>
        <v>0</v>
      </c>
      <c r="BI258" s="148">
        <f t="shared" si="52"/>
        <v>0</v>
      </c>
      <c r="BJ258" s="13" t="s">
        <v>82</v>
      </c>
      <c r="BK258" s="148">
        <f t="shared" si="53"/>
        <v>0</v>
      </c>
      <c r="BL258" s="13" t="s">
        <v>251</v>
      </c>
      <c r="BM258" s="147" t="s">
        <v>718</v>
      </c>
    </row>
    <row r="259" spans="2:65" s="1" customFormat="1" ht="24.2" customHeight="1">
      <c r="B259" s="135"/>
      <c r="C259" s="149" t="s">
        <v>652</v>
      </c>
      <c r="D259" s="149" t="s">
        <v>270</v>
      </c>
      <c r="E259" s="150" t="s">
        <v>1686</v>
      </c>
      <c r="F259" s="151" t="s">
        <v>1687</v>
      </c>
      <c r="G259" s="152" t="s">
        <v>336</v>
      </c>
      <c r="H259" s="153">
        <v>27</v>
      </c>
      <c r="I259" s="154"/>
      <c r="J259" s="154"/>
      <c r="K259" s="155"/>
      <c r="L259" s="156"/>
      <c r="M259" s="157" t="s">
        <v>1</v>
      </c>
      <c r="N259" s="158" t="s">
        <v>35</v>
      </c>
      <c r="O259" s="145">
        <v>0</v>
      </c>
      <c r="P259" s="145">
        <f t="shared" si="45"/>
        <v>0</v>
      </c>
      <c r="Q259" s="145">
        <v>0</v>
      </c>
      <c r="R259" s="145">
        <f t="shared" si="46"/>
        <v>0</v>
      </c>
      <c r="S259" s="145">
        <v>0</v>
      </c>
      <c r="T259" s="146">
        <f t="shared" si="47"/>
        <v>0</v>
      </c>
      <c r="AR259" s="147" t="s">
        <v>279</v>
      </c>
      <c r="AT259" s="147" t="s">
        <v>270</v>
      </c>
      <c r="AU259" s="147" t="s">
        <v>82</v>
      </c>
      <c r="AY259" s="13" t="s">
        <v>195</v>
      </c>
      <c r="BE259" s="148">
        <f t="shared" si="48"/>
        <v>0</v>
      </c>
      <c r="BF259" s="148">
        <f t="shared" si="49"/>
        <v>0</v>
      </c>
      <c r="BG259" s="148">
        <f t="shared" si="50"/>
        <v>0</v>
      </c>
      <c r="BH259" s="148">
        <f t="shared" si="51"/>
        <v>0</v>
      </c>
      <c r="BI259" s="148">
        <f t="shared" si="52"/>
        <v>0</v>
      </c>
      <c r="BJ259" s="13" t="s">
        <v>82</v>
      </c>
      <c r="BK259" s="148">
        <f t="shared" si="53"/>
        <v>0</v>
      </c>
      <c r="BL259" s="13" t="s">
        <v>251</v>
      </c>
      <c r="BM259" s="147" t="s">
        <v>721</v>
      </c>
    </row>
    <row r="260" spans="2:65" s="1" customFormat="1" ht="24.2" customHeight="1">
      <c r="B260" s="135"/>
      <c r="C260" s="149" t="s">
        <v>449</v>
      </c>
      <c r="D260" s="149" t="s">
        <v>270</v>
      </c>
      <c r="E260" s="150" t="s">
        <v>1688</v>
      </c>
      <c r="F260" s="151" t="s">
        <v>1689</v>
      </c>
      <c r="G260" s="152" t="s">
        <v>336</v>
      </c>
      <c r="H260" s="153">
        <v>5</v>
      </c>
      <c r="I260" s="154"/>
      <c r="J260" s="154"/>
      <c r="K260" s="155"/>
      <c r="L260" s="156"/>
      <c r="M260" s="157" t="s">
        <v>1</v>
      </c>
      <c r="N260" s="158" t="s">
        <v>35</v>
      </c>
      <c r="O260" s="145">
        <v>0</v>
      </c>
      <c r="P260" s="145">
        <f t="shared" si="45"/>
        <v>0</v>
      </c>
      <c r="Q260" s="145">
        <v>0</v>
      </c>
      <c r="R260" s="145">
        <f t="shared" si="46"/>
        <v>0</v>
      </c>
      <c r="S260" s="145">
        <v>0</v>
      </c>
      <c r="T260" s="146">
        <f t="shared" si="47"/>
        <v>0</v>
      </c>
      <c r="AR260" s="147" t="s">
        <v>279</v>
      </c>
      <c r="AT260" s="147" t="s">
        <v>270</v>
      </c>
      <c r="AU260" s="147" t="s">
        <v>82</v>
      </c>
      <c r="AY260" s="13" t="s">
        <v>195</v>
      </c>
      <c r="BE260" s="148">
        <f t="shared" si="48"/>
        <v>0</v>
      </c>
      <c r="BF260" s="148">
        <f t="shared" si="49"/>
        <v>0</v>
      </c>
      <c r="BG260" s="148">
        <f t="shared" si="50"/>
        <v>0</v>
      </c>
      <c r="BH260" s="148">
        <f t="shared" si="51"/>
        <v>0</v>
      </c>
      <c r="BI260" s="148">
        <f t="shared" si="52"/>
        <v>0</v>
      </c>
      <c r="BJ260" s="13" t="s">
        <v>82</v>
      </c>
      <c r="BK260" s="148">
        <f t="shared" si="53"/>
        <v>0</v>
      </c>
      <c r="BL260" s="13" t="s">
        <v>251</v>
      </c>
      <c r="BM260" s="147" t="s">
        <v>735</v>
      </c>
    </row>
    <row r="261" spans="2:65" s="1" customFormat="1" ht="16.5" customHeight="1">
      <c r="B261" s="135"/>
      <c r="C261" s="149" t="s">
        <v>659</v>
      </c>
      <c r="D261" s="149" t="s">
        <v>270</v>
      </c>
      <c r="E261" s="150" t="s">
        <v>1690</v>
      </c>
      <c r="F261" s="151" t="s">
        <v>1691</v>
      </c>
      <c r="G261" s="152" t="s">
        <v>336</v>
      </c>
      <c r="H261" s="153">
        <v>1</v>
      </c>
      <c r="I261" s="154"/>
      <c r="J261" s="154"/>
      <c r="K261" s="155"/>
      <c r="L261" s="156"/>
      <c r="M261" s="157" t="s">
        <v>1</v>
      </c>
      <c r="N261" s="158" t="s">
        <v>35</v>
      </c>
      <c r="O261" s="145">
        <v>0</v>
      </c>
      <c r="P261" s="145">
        <f t="shared" si="45"/>
        <v>0</v>
      </c>
      <c r="Q261" s="145">
        <v>0</v>
      </c>
      <c r="R261" s="145">
        <f t="shared" si="46"/>
        <v>0</v>
      </c>
      <c r="S261" s="145">
        <v>0</v>
      </c>
      <c r="T261" s="146">
        <f t="shared" si="47"/>
        <v>0</v>
      </c>
      <c r="AR261" s="147" t="s">
        <v>279</v>
      </c>
      <c r="AT261" s="147" t="s">
        <v>270</v>
      </c>
      <c r="AU261" s="147" t="s">
        <v>82</v>
      </c>
      <c r="AY261" s="13" t="s">
        <v>195</v>
      </c>
      <c r="BE261" s="148">
        <f t="shared" si="48"/>
        <v>0</v>
      </c>
      <c r="BF261" s="148">
        <f t="shared" si="49"/>
        <v>0</v>
      </c>
      <c r="BG261" s="148">
        <f t="shared" si="50"/>
        <v>0</v>
      </c>
      <c r="BH261" s="148">
        <f t="shared" si="51"/>
        <v>0</v>
      </c>
      <c r="BI261" s="148">
        <f t="shared" si="52"/>
        <v>0</v>
      </c>
      <c r="BJ261" s="13" t="s">
        <v>82</v>
      </c>
      <c r="BK261" s="148">
        <f t="shared" si="53"/>
        <v>0</v>
      </c>
      <c r="BL261" s="13" t="s">
        <v>251</v>
      </c>
      <c r="BM261" s="147" t="s">
        <v>1692</v>
      </c>
    </row>
    <row r="262" spans="2:65" s="1" customFormat="1" ht="24.2" customHeight="1">
      <c r="B262" s="135"/>
      <c r="C262" s="136" t="s">
        <v>453</v>
      </c>
      <c r="D262" s="136" t="s">
        <v>197</v>
      </c>
      <c r="E262" s="137" t="s">
        <v>1693</v>
      </c>
      <c r="F262" s="138" t="s">
        <v>1694</v>
      </c>
      <c r="G262" s="139" t="s">
        <v>336</v>
      </c>
      <c r="H262" s="140">
        <v>2</v>
      </c>
      <c r="I262" s="141"/>
      <c r="J262" s="141"/>
      <c r="K262" s="142"/>
      <c r="L262" s="25"/>
      <c r="M262" s="143" t="s">
        <v>1</v>
      </c>
      <c r="N262" s="144" t="s">
        <v>35</v>
      </c>
      <c r="O262" s="145">
        <v>2.2016800000000001</v>
      </c>
      <c r="P262" s="145">
        <f t="shared" si="45"/>
        <v>4.4033600000000002</v>
      </c>
      <c r="Q262" s="145">
        <v>3.7399999999999998E-4</v>
      </c>
      <c r="R262" s="145">
        <f t="shared" si="46"/>
        <v>7.4799999999999997E-4</v>
      </c>
      <c r="S262" s="145">
        <v>0</v>
      </c>
      <c r="T262" s="146">
        <f t="shared" si="47"/>
        <v>0</v>
      </c>
      <c r="AR262" s="147" t="s">
        <v>251</v>
      </c>
      <c r="AT262" s="147" t="s">
        <v>197</v>
      </c>
      <c r="AU262" s="147" t="s">
        <v>82</v>
      </c>
      <c r="AY262" s="13" t="s">
        <v>195</v>
      </c>
      <c r="BE262" s="148">
        <f t="shared" si="48"/>
        <v>0</v>
      </c>
      <c r="BF262" s="148">
        <f t="shared" si="49"/>
        <v>0</v>
      </c>
      <c r="BG262" s="148">
        <f t="shared" si="50"/>
        <v>0</v>
      </c>
      <c r="BH262" s="148">
        <f t="shared" si="51"/>
        <v>0</v>
      </c>
      <c r="BI262" s="148">
        <f t="shared" si="52"/>
        <v>0</v>
      </c>
      <c r="BJ262" s="13" t="s">
        <v>82</v>
      </c>
      <c r="BK262" s="148">
        <f t="shared" si="53"/>
        <v>0</v>
      </c>
      <c r="BL262" s="13" t="s">
        <v>251</v>
      </c>
      <c r="BM262" s="147" t="s">
        <v>1695</v>
      </c>
    </row>
    <row r="263" spans="2:65" s="1" customFormat="1" ht="24.2" customHeight="1">
      <c r="B263" s="135"/>
      <c r="C263" s="149" t="s">
        <v>666</v>
      </c>
      <c r="D263" s="149" t="s">
        <v>270</v>
      </c>
      <c r="E263" s="150" t="s">
        <v>1696</v>
      </c>
      <c r="F263" s="151" t="s">
        <v>1697</v>
      </c>
      <c r="G263" s="152" t="s">
        <v>336</v>
      </c>
      <c r="H263" s="153">
        <v>2</v>
      </c>
      <c r="I263" s="154"/>
      <c r="J263" s="154"/>
      <c r="K263" s="155"/>
      <c r="L263" s="156"/>
      <c r="M263" s="157" t="s">
        <v>1</v>
      </c>
      <c r="N263" s="158" t="s">
        <v>35</v>
      </c>
      <c r="O263" s="145">
        <v>0</v>
      </c>
      <c r="P263" s="145">
        <f t="shared" si="45"/>
        <v>0</v>
      </c>
      <c r="Q263" s="145">
        <v>1.7999999999999999E-2</v>
      </c>
      <c r="R263" s="145">
        <f t="shared" si="46"/>
        <v>3.5999999999999997E-2</v>
      </c>
      <c r="S263" s="145">
        <v>0</v>
      </c>
      <c r="T263" s="146">
        <f t="shared" si="47"/>
        <v>0</v>
      </c>
      <c r="AR263" s="147" t="s">
        <v>279</v>
      </c>
      <c r="AT263" s="147" t="s">
        <v>270</v>
      </c>
      <c r="AU263" s="147" t="s">
        <v>82</v>
      </c>
      <c r="AY263" s="13" t="s">
        <v>195</v>
      </c>
      <c r="BE263" s="148">
        <f t="shared" si="48"/>
        <v>0</v>
      </c>
      <c r="BF263" s="148">
        <f t="shared" si="49"/>
        <v>0</v>
      </c>
      <c r="BG263" s="148">
        <f t="shared" si="50"/>
        <v>0</v>
      </c>
      <c r="BH263" s="148">
        <f t="shared" si="51"/>
        <v>0</v>
      </c>
      <c r="BI263" s="148">
        <f t="shared" si="52"/>
        <v>0</v>
      </c>
      <c r="BJ263" s="13" t="s">
        <v>82</v>
      </c>
      <c r="BK263" s="148">
        <f t="shared" si="53"/>
        <v>0</v>
      </c>
      <c r="BL263" s="13" t="s">
        <v>251</v>
      </c>
      <c r="BM263" s="147" t="s">
        <v>1698</v>
      </c>
    </row>
    <row r="264" spans="2:65" s="1" customFormat="1" ht="24.2" customHeight="1">
      <c r="B264" s="135"/>
      <c r="C264" s="136" t="s">
        <v>457</v>
      </c>
      <c r="D264" s="136" t="s">
        <v>197</v>
      </c>
      <c r="E264" s="137" t="s">
        <v>1699</v>
      </c>
      <c r="F264" s="138" t="s">
        <v>1700</v>
      </c>
      <c r="G264" s="139" t="s">
        <v>336</v>
      </c>
      <c r="H264" s="140">
        <v>2</v>
      </c>
      <c r="I264" s="141"/>
      <c r="J264" s="141"/>
      <c r="K264" s="142"/>
      <c r="L264" s="25"/>
      <c r="M264" s="143" t="s">
        <v>1</v>
      </c>
      <c r="N264" s="144" t="s">
        <v>35</v>
      </c>
      <c r="O264" s="145">
        <v>1.48245</v>
      </c>
      <c r="P264" s="145">
        <f t="shared" si="45"/>
        <v>2.9649000000000001</v>
      </c>
      <c r="Q264" s="145">
        <v>7.4799999999999997E-4</v>
      </c>
      <c r="R264" s="145">
        <f t="shared" si="46"/>
        <v>1.4959999999999999E-3</v>
      </c>
      <c r="S264" s="145">
        <v>0</v>
      </c>
      <c r="T264" s="146">
        <f t="shared" si="47"/>
        <v>0</v>
      </c>
      <c r="AR264" s="147" t="s">
        <v>251</v>
      </c>
      <c r="AT264" s="147" t="s">
        <v>197</v>
      </c>
      <c r="AU264" s="147" t="s">
        <v>82</v>
      </c>
      <c r="AY264" s="13" t="s">
        <v>195</v>
      </c>
      <c r="BE264" s="148">
        <f t="shared" si="48"/>
        <v>0</v>
      </c>
      <c r="BF264" s="148">
        <f t="shared" si="49"/>
        <v>0</v>
      </c>
      <c r="BG264" s="148">
        <f t="shared" si="50"/>
        <v>0</v>
      </c>
      <c r="BH264" s="148">
        <f t="shared" si="51"/>
        <v>0</v>
      </c>
      <c r="BI264" s="148">
        <f t="shared" si="52"/>
        <v>0</v>
      </c>
      <c r="BJ264" s="13" t="s">
        <v>82</v>
      </c>
      <c r="BK264" s="148">
        <f t="shared" si="53"/>
        <v>0</v>
      </c>
      <c r="BL264" s="13" t="s">
        <v>251</v>
      </c>
      <c r="BM264" s="147" t="s">
        <v>1701</v>
      </c>
    </row>
    <row r="265" spans="2:65" s="1" customFormat="1" ht="24.2" customHeight="1">
      <c r="B265" s="135"/>
      <c r="C265" s="149" t="s">
        <v>673</v>
      </c>
      <c r="D265" s="149" t="s">
        <v>270</v>
      </c>
      <c r="E265" s="150" t="s">
        <v>1702</v>
      </c>
      <c r="F265" s="151" t="s">
        <v>1703</v>
      </c>
      <c r="G265" s="152" t="s">
        <v>336</v>
      </c>
      <c r="H265" s="153">
        <v>2</v>
      </c>
      <c r="I265" s="154"/>
      <c r="J265" s="154"/>
      <c r="K265" s="155"/>
      <c r="L265" s="156"/>
      <c r="M265" s="157" t="s">
        <v>1</v>
      </c>
      <c r="N265" s="158" t="s">
        <v>35</v>
      </c>
      <c r="O265" s="145">
        <v>0</v>
      </c>
      <c r="P265" s="145">
        <f t="shared" si="45"/>
        <v>0</v>
      </c>
      <c r="Q265" s="145">
        <v>2.5000000000000001E-2</v>
      </c>
      <c r="R265" s="145">
        <f t="shared" si="46"/>
        <v>0.05</v>
      </c>
      <c r="S265" s="145">
        <v>0</v>
      </c>
      <c r="T265" s="146">
        <f t="shared" si="47"/>
        <v>0</v>
      </c>
      <c r="AR265" s="147" t="s">
        <v>279</v>
      </c>
      <c r="AT265" s="147" t="s">
        <v>270</v>
      </c>
      <c r="AU265" s="147" t="s">
        <v>82</v>
      </c>
      <c r="AY265" s="13" t="s">
        <v>195</v>
      </c>
      <c r="BE265" s="148">
        <f t="shared" si="48"/>
        <v>0</v>
      </c>
      <c r="BF265" s="148">
        <f t="shared" si="49"/>
        <v>0</v>
      </c>
      <c r="BG265" s="148">
        <f t="shared" si="50"/>
        <v>0</v>
      </c>
      <c r="BH265" s="148">
        <f t="shared" si="51"/>
        <v>0</v>
      </c>
      <c r="BI265" s="148">
        <f t="shared" si="52"/>
        <v>0</v>
      </c>
      <c r="BJ265" s="13" t="s">
        <v>82</v>
      </c>
      <c r="BK265" s="148">
        <f t="shared" si="53"/>
        <v>0</v>
      </c>
      <c r="BL265" s="13" t="s">
        <v>251</v>
      </c>
      <c r="BM265" s="147" t="s">
        <v>1704</v>
      </c>
    </row>
    <row r="266" spans="2:65" s="1" customFormat="1" ht="33" customHeight="1">
      <c r="B266" s="135"/>
      <c r="C266" s="149" t="s">
        <v>461</v>
      </c>
      <c r="D266" s="149" t="s">
        <v>270</v>
      </c>
      <c r="E266" s="150" t="s">
        <v>1705</v>
      </c>
      <c r="F266" s="151" t="s">
        <v>1706</v>
      </c>
      <c r="G266" s="152" t="s">
        <v>336</v>
      </c>
      <c r="H266" s="153">
        <v>2</v>
      </c>
      <c r="I266" s="154"/>
      <c r="J266" s="154"/>
      <c r="K266" s="155"/>
      <c r="L266" s="156"/>
      <c r="M266" s="157" t="s">
        <v>1</v>
      </c>
      <c r="N266" s="158" t="s">
        <v>35</v>
      </c>
      <c r="O266" s="145">
        <v>0</v>
      </c>
      <c r="P266" s="145">
        <f t="shared" si="45"/>
        <v>0</v>
      </c>
      <c r="Q266" s="145">
        <v>4.0499999999999998E-3</v>
      </c>
      <c r="R266" s="145">
        <f t="shared" si="46"/>
        <v>8.0999999999999996E-3</v>
      </c>
      <c r="S266" s="145">
        <v>0</v>
      </c>
      <c r="T266" s="146">
        <f t="shared" si="47"/>
        <v>0</v>
      </c>
      <c r="AR266" s="147" t="s">
        <v>279</v>
      </c>
      <c r="AT266" s="147" t="s">
        <v>270</v>
      </c>
      <c r="AU266" s="147" t="s">
        <v>82</v>
      </c>
      <c r="AY266" s="13" t="s">
        <v>195</v>
      </c>
      <c r="BE266" s="148">
        <f t="shared" si="48"/>
        <v>0</v>
      </c>
      <c r="BF266" s="148">
        <f t="shared" si="49"/>
        <v>0</v>
      </c>
      <c r="BG266" s="148">
        <f t="shared" si="50"/>
        <v>0</v>
      </c>
      <c r="BH266" s="148">
        <f t="shared" si="51"/>
        <v>0</v>
      </c>
      <c r="BI266" s="148">
        <f t="shared" si="52"/>
        <v>0</v>
      </c>
      <c r="BJ266" s="13" t="s">
        <v>82</v>
      </c>
      <c r="BK266" s="148">
        <f t="shared" si="53"/>
        <v>0</v>
      </c>
      <c r="BL266" s="13" t="s">
        <v>251</v>
      </c>
      <c r="BM266" s="147" t="s">
        <v>1004</v>
      </c>
    </row>
    <row r="267" spans="2:65" s="1" customFormat="1" ht="16.5" customHeight="1">
      <c r="B267" s="135"/>
      <c r="C267" s="136" t="s">
        <v>680</v>
      </c>
      <c r="D267" s="136" t="s">
        <v>197</v>
      </c>
      <c r="E267" s="137" t="s">
        <v>1707</v>
      </c>
      <c r="F267" s="138" t="s">
        <v>1708</v>
      </c>
      <c r="G267" s="139" t="s">
        <v>336</v>
      </c>
      <c r="H267" s="140">
        <v>23</v>
      </c>
      <c r="I267" s="141"/>
      <c r="J267" s="141"/>
      <c r="K267" s="142"/>
      <c r="L267" s="25"/>
      <c r="M267" s="143" t="s">
        <v>1</v>
      </c>
      <c r="N267" s="144" t="s">
        <v>35</v>
      </c>
      <c r="O267" s="145">
        <v>0.13436999999999999</v>
      </c>
      <c r="P267" s="145">
        <f t="shared" si="45"/>
        <v>3.0905099999999996</v>
      </c>
      <c r="Q267" s="145">
        <v>0</v>
      </c>
      <c r="R267" s="145">
        <f t="shared" si="46"/>
        <v>0</v>
      </c>
      <c r="S267" s="145">
        <v>0</v>
      </c>
      <c r="T267" s="146">
        <f t="shared" si="47"/>
        <v>0</v>
      </c>
      <c r="AR267" s="147" t="s">
        <v>251</v>
      </c>
      <c r="AT267" s="147" t="s">
        <v>197</v>
      </c>
      <c r="AU267" s="147" t="s">
        <v>82</v>
      </c>
      <c r="AY267" s="13" t="s">
        <v>195</v>
      </c>
      <c r="BE267" s="148">
        <f t="shared" si="48"/>
        <v>0</v>
      </c>
      <c r="BF267" s="148">
        <f t="shared" si="49"/>
        <v>0</v>
      </c>
      <c r="BG267" s="148">
        <f t="shared" si="50"/>
        <v>0</v>
      </c>
      <c r="BH267" s="148">
        <f t="shared" si="51"/>
        <v>0</v>
      </c>
      <c r="BI267" s="148">
        <f t="shared" si="52"/>
        <v>0</v>
      </c>
      <c r="BJ267" s="13" t="s">
        <v>82</v>
      </c>
      <c r="BK267" s="148">
        <f t="shared" si="53"/>
        <v>0</v>
      </c>
      <c r="BL267" s="13" t="s">
        <v>251</v>
      </c>
      <c r="BM267" s="147" t="s">
        <v>1709</v>
      </c>
    </row>
    <row r="268" spans="2:65" s="1" customFormat="1" ht="49.15" customHeight="1">
      <c r="B268" s="135"/>
      <c r="C268" s="149" t="s">
        <v>465</v>
      </c>
      <c r="D268" s="149" t="s">
        <v>270</v>
      </c>
      <c r="E268" s="150" t="s">
        <v>1710</v>
      </c>
      <c r="F268" s="151" t="s">
        <v>1711</v>
      </c>
      <c r="G268" s="152" t="s">
        <v>336</v>
      </c>
      <c r="H268" s="153">
        <v>22</v>
      </c>
      <c r="I268" s="154"/>
      <c r="J268" s="154"/>
      <c r="K268" s="155"/>
      <c r="L268" s="156"/>
      <c r="M268" s="157" t="s">
        <v>1</v>
      </c>
      <c r="N268" s="158" t="s">
        <v>35</v>
      </c>
      <c r="O268" s="145">
        <v>0</v>
      </c>
      <c r="P268" s="145">
        <f t="shared" si="45"/>
        <v>0</v>
      </c>
      <c r="Q268" s="145">
        <v>1.8E-3</v>
      </c>
      <c r="R268" s="145">
        <f t="shared" si="46"/>
        <v>3.9599999999999996E-2</v>
      </c>
      <c r="S268" s="145">
        <v>0</v>
      </c>
      <c r="T268" s="146">
        <f t="shared" si="47"/>
        <v>0</v>
      </c>
      <c r="AR268" s="147" t="s">
        <v>279</v>
      </c>
      <c r="AT268" s="147" t="s">
        <v>270</v>
      </c>
      <c r="AU268" s="147" t="s">
        <v>82</v>
      </c>
      <c r="AY268" s="13" t="s">
        <v>195</v>
      </c>
      <c r="BE268" s="148">
        <f t="shared" si="48"/>
        <v>0</v>
      </c>
      <c r="BF268" s="148">
        <f t="shared" si="49"/>
        <v>0</v>
      </c>
      <c r="BG268" s="148">
        <f t="shared" si="50"/>
        <v>0</v>
      </c>
      <c r="BH268" s="148">
        <f t="shared" si="51"/>
        <v>0</v>
      </c>
      <c r="BI268" s="148">
        <f t="shared" si="52"/>
        <v>0</v>
      </c>
      <c r="BJ268" s="13" t="s">
        <v>82</v>
      </c>
      <c r="BK268" s="148">
        <f t="shared" si="53"/>
        <v>0</v>
      </c>
      <c r="BL268" s="13" t="s">
        <v>251</v>
      </c>
      <c r="BM268" s="147" t="s">
        <v>1712</v>
      </c>
    </row>
    <row r="269" spans="2:65" s="1" customFormat="1" ht="24.2" customHeight="1">
      <c r="B269" s="135"/>
      <c r="C269" s="149" t="s">
        <v>687</v>
      </c>
      <c r="D269" s="149" t="s">
        <v>270</v>
      </c>
      <c r="E269" s="150" t="s">
        <v>1713</v>
      </c>
      <c r="F269" s="151" t="s">
        <v>1714</v>
      </c>
      <c r="G269" s="152" t="s">
        <v>336</v>
      </c>
      <c r="H269" s="153">
        <v>1</v>
      </c>
      <c r="I269" s="154"/>
      <c r="J269" s="154"/>
      <c r="K269" s="155"/>
      <c r="L269" s="156"/>
      <c r="M269" s="157" t="s">
        <v>1</v>
      </c>
      <c r="N269" s="158" t="s">
        <v>35</v>
      </c>
      <c r="O269" s="145">
        <v>0</v>
      </c>
      <c r="P269" s="145">
        <f t="shared" si="45"/>
        <v>0</v>
      </c>
      <c r="Q269" s="145">
        <v>0</v>
      </c>
      <c r="R269" s="145">
        <f t="shared" si="46"/>
        <v>0</v>
      </c>
      <c r="S269" s="145">
        <v>0</v>
      </c>
      <c r="T269" s="146">
        <f t="shared" si="47"/>
        <v>0</v>
      </c>
      <c r="AR269" s="147" t="s">
        <v>279</v>
      </c>
      <c r="AT269" s="147" t="s">
        <v>270</v>
      </c>
      <c r="AU269" s="147" t="s">
        <v>82</v>
      </c>
      <c r="AY269" s="13" t="s">
        <v>195</v>
      </c>
      <c r="BE269" s="148">
        <f t="shared" si="48"/>
        <v>0</v>
      </c>
      <c r="BF269" s="148">
        <f t="shared" si="49"/>
        <v>0</v>
      </c>
      <c r="BG269" s="148">
        <f t="shared" si="50"/>
        <v>0</v>
      </c>
      <c r="BH269" s="148">
        <f t="shared" si="51"/>
        <v>0</v>
      </c>
      <c r="BI269" s="148">
        <f t="shared" si="52"/>
        <v>0</v>
      </c>
      <c r="BJ269" s="13" t="s">
        <v>82</v>
      </c>
      <c r="BK269" s="148">
        <f t="shared" si="53"/>
        <v>0</v>
      </c>
      <c r="BL269" s="13" t="s">
        <v>251</v>
      </c>
      <c r="BM269" s="147" t="s">
        <v>1715</v>
      </c>
    </row>
    <row r="270" spans="2:65" s="1" customFormat="1" ht="21.75" customHeight="1">
      <c r="B270" s="135"/>
      <c r="C270" s="136" t="s">
        <v>469</v>
      </c>
      <c r="D270" s="136" t="s">
        <v>197</v>
      </c>
      <c r="E270" s="137" t="s">
        <v>1716</v>
      </c>
      <c r="F270" s="138" t="s">
        <v>1717</v>
      </c>
      <c r="G270" s="139" t="s">
        <v>336</v>
      </c>
      <c r="H270" s="140">
        <v>2</v>
      </c>
      <c r="I270" s="141"/>
      <c r="J270" s="141"/>
      <c r="K270" s="142"/>
      <c r="L270" s="25"/>
      <c r="M270" s="143" t="s">
        <v>1</v>
      </c>
      <c r="N270" s="144" t="s">
        <v>35</v>
      </c>
      <c r="O270" s="145">
        <v>0.19919000000000001</v>
      </c>
      <c r="P270" s="145">
        <f t="shared" si="45"/>
        <v>0.39838000000000001</v>
      </c>
      <c r="Q270" s="145">
        <v>0</v>
      </c>
      <c r="R270" s="145">
        <f t="shared" si="46"/>
        <v>0</v>
      </c>
      <c r="S270" s="145">
        <v>0</v>
      </c>
      <c r="T270" s="146">
        <f t="shared" si="47"/>
        <v>0</v>
      </c>
      <c r="AR270" s="147" t="s">
        <v>251</v>
      </c>
      <c r="AT270" s="147" t="s">
        <v>197</v>
      </c>
      <c r="AU270" s="147" t="s">
        <v>82</v>
      </c>
      <c r="AY270" s="13" t="s">
        <v>195</v>
      </c>
      <c r="BE270" s="148">
        <f t="shared" si="48"/>
        <v>0</v>
      </c>
      <c r="BF270" s="148">
        <f t="shared" si="49"/>
        <v>0</v>
      </c>
      <c r="BG270" s="148">
        <f t="shared" si="50"/>
        <v>0</v>
      </c>
      <c r="BH270" s="148">
        <f t="shared" si="51"/>
        <v>0</v>
      </c>
      <c r="BI270" s="148">
        <f t="shared" si="52"/>
        <v>0</v>
      </c>
      <c r="BJ270" s="13" t="s">
        <v>82</v>
      </c>
      <c r="BK270" s="148">
        <f t="shared" si="53"/>
        <v>0</v>
      </c>
      <c r="BL270" s="13" t="s">
        <v>251</v>
      </c>
      <c r="BM270" s="147" t="s">
        <v>1718</v>
      </c>
    </row>
    <row r="271" spans="2:65" s="1" customFormat="1" ht="16.5" customHeight="1">
      <c r="B271" s="135"/>
      <c r="C271" s="149" t="s">
        <v>694</v>
      </c>
      <c r="D271" s="149" t="s">
        <v>270</v>
      </c>
      <c r="E271" s="150" t="s">
        <v>1719</v>
      </c>
      <c r="F271" s="151" t="s">
        <v>1720</v>
      </c>
      <c r="G271" s="152" t="s">
        <v>336</v>
      </c>
      <c r="H271" s="153">
        <v>1</v>
      </c>
      <c r="I271" s="154"/>
      <c r="J271" s="154"/>
      <c r="K271" s="155"/>
      <c r="L271" s="156"/>
      <c r="M271" s="157" t="s">
        <v>1</v>
      </c>
      <c r="N271" s="158" t="s">
        <v>35</v>
      </c>
      <c r="O271" s="145">
        <v>0</v>
      </c>
      <c r="P271" s="145">
        <f t="shared" si="45"/>
        <v>0</v>
      </c>
      <c r="Q271" s="145">
        <v>0</v>
      </c>
      <c r="R271" s="145">
        <f t="shared" si="46"/>
        <v>0</v>
      </c>
      <c r="S271" s="145">
        <v>0</v>
      </c>
      <c r="T271" s="146">
        <f t="shared" si="47"/>
        <v>0</v>
      </c>
      <c r="AR271" s="147" t="s">
        <v>279</v>
      </c>
      <c r="AT271" s="147" t="s">
        <v>270</v>
      </c>
      <c r="AU271" s="147" t="s">
        <v>82</v>
      </c>
      <c r="AY271" s="13" t="s">
        <v>195</v>
      </c>
      <c r="BE271" s="148">
        <f t="shared" si="48"/>
        <v>0</v>
      </c>
      <c r="BF271" s="148">
        <f t="shared" si="49"/>
        <v>0</v>
      </c>
      <c r="BG271" s="148">
        <f t="shared" si="50"/>
        <v>0</v>
      </c>
      <c r="BH271" s="148">
        <f t="shared" si="51"/>
        <v>0</v>
      </c>
      <c r="BI271" s="148">
        <f t="shared" si="52"/>
        <v>0</v>
      </c>
      <c r="BJ271" s="13" t="s">
        <v>82</v>
      </c>
      <c r="BK271" s="148">
        <f t="shared" si="53"/>
        <v>0</v>
      </c>
      <c r="BL271" s="13" t="s">
        <v>251</v>
      </c>
      <c r="BM271" s="147" t="s">
        <v>1721</v>
      </c>
    </row>
    <row r="272" spans="2:65" s="1" customFormat="1" ht="16.5" customHeight="1">
      <c r="B272" s="135"/>
      <c r="C272" s="149" t="s">
        <v>473</v>
      </c>
      <c r="D272" s="149" t="s">
        <v>270</v>
      </c>
      <c r="E272" s="150" t="s">
        <v>1722</v>
      </c>
      <c r="F272" s="151" t="s">
        <v>1723</v>
      </c>
      <c r="G272" s="152" t="s">
        <v>336</v>
      </c>
      <c r="H272" s="153">
        <v>1</v>
      </c>
      <c r="I272" s="154"/>
      <c r="J272" s="154"/>
      <c r="K272" s="155"/>
      <c r="L272" s="156"/>
      <c r="M272" s="157" t="s">
        <v>1</v>
      </c>
      <c r="N272" s="158" t="s">
        <v>35</v>
      </c>
      <c r="O272" s="145">
        <v>0</v>
      </c>
      <c r="P272" s="145">
        <f t="shared" si="45"/>
        <v>0</v>
      </c>
      <c r="Q272" s="145">
        <v>0</v>
      </c>
      <c r="R272" s="145">
        <f t="shared" si="46"/>
        <v>0</v>
      </c>
      <c r="S272" s="145">
        <v>0</v>
      </c>
      <c r="T272" s="146">
        <f t="shared" si="47"/>
        <v>0</v>
      </c>
      <c r="AR272" s="147" t="s">
        <v>279</v>
      </c>
      <c r="AT272" s="147" t="s">
        <v>270</v>
      </c>
      <c r="AU272" s="147" t="s">
        <v>82</v>
      </c>
      <c r="AY272" s="13" t="s">
        <v>195</v>
      </c>
      <c r="BE272" s="148">
        <f t="shared" si="48"/>
        <v>0</v>
      </c>
      <c r="BF272" s="148">
        <f t="shared" si="49"/>
        <v>0</v>
      </c>
      <c r="BG272" s="148">
        <f t="shared" si="50"/>
        <v>0</v>
      </c>
      <c r="BH272" s="148">
        <f t="shared" si="51"/>
        <v>0</v>
      </c>
      <c r="BI272" s="148">
        <f t="shared" si="52"/>
        <v>0</v>
      </c>
      <c r="BJ272" s="13" t="s">
        <v>82</v>
      </c>
      <c r="BK272" s="148">
        <f t="shared" si="53"/>
        <v>0</v>
      </c>
      <c r="BL272" s="13" t="s">
        <v>251</v>
      </c>
      <c r="BM272" s="147" t="s">
        <v>1724</v>
      </c>
    </row>
    <row r="273" spans="2:65" s="1" customFormat="1" ht="21.75" customHeight="1">
      <c r="B273" s="135"/>
      <c r="C273" s="136" t="s">
        <v>701</v>
      </c>
      <c r="D273" s="136" t="s">
        <v>197</v>
      </c>
      <c r="E273" s="137" t="s">
        <v>1716</v>
      </c>
      <c r="F273" s="138" t="s">
        <v>1717</v>
      </c>
      <c r="G273" s="139" t="s">
        <v>336</v>
      </c>
      <c r="H273" s="140">
        <v>2</v>
      </c>
      <c r="I273" s="141"/>
      <c r="J273" s="141"/>
      <c r="K273" s="142"/>
      <c r="L273" s="25"/>
      <c r="M273" s="143" t="s">
        <v>1</v>
      </c>
      <c r="N273" s="144" t="s">
        <v>35</v>
      </c>
      <c r="O273" s="145">
        <v>0.19919000000000001</v>
      </c>
      <c r="P273" s="145">
        <f t="shared" si="45"/>
        <v>0.39838000000000001</v>
      </c>
      <c r="Q273" s="145">
        <v>0</v>
      </c>
      <c r="R273" s="145">
        <f t="shared" si="46"/>
        <v>0</v>
      </c>
      <c r="S273" s="145">
        <v>0</v>
      </c>
      <c r="T273" s="146">
        <f t="shared" si="47"/>
        <v>0</v>
      </c>
      <c r="AR273" s="147" t="s">
        <v>251</v>
      </c>
      <c r="AT273" s="147" t="s">
        <v>197</v>
      </c>
      <c r="AU273" s="147" t="s">
        <v>82</v>
      </c>
      <c r="AY273" s="13" t="s">
        <v>195</v>
      </c>
      <c r="BE273" s="148">
        <f t="shared" si="48"/>
        <v>0</v>
      </c>
      <c r="BF273" s="148">
        <f t="shared" si="49"/>
        <v>0</v>
      </c>
      <c r="BG273" s="148">
        <f t="shared" si="50"/>
        <v>0</v>
      </c>
      <c r="BH273" s="148">
        <f t="shared" si="51"/>
        <v>0</v>
      </c>
      <c r="BI273" s="148">
        <f t="shared" si="52"/>
        <v>0</v>
      </c>
      <c r="BJ273" s="13" t="s">
        <v>82</v>
      </c>
      <c r="BK273" s="148">
        <f t="shared" si="53"/>
        <v>0</v>
      </c>
      <c r="BL273" s="13" t="s">
        <v>251</v>
      </c>
      <c r="BM273" s="147" t="s">
        <v>741</v>
      </c>
    </row>
    <row r="274" spans="2:65" s="1" customFormat="1" ht="21.75" customHeight="1">
      <c r="B274" s="135"/>
      <c r="C274" s="149" t="s">
        <v>477</v>
      </c>
      <c r="D274" s="149" t="s">
        <v>270</v>
      </c>
      <c r="E274" s="150" t="s">
        <v>1725</v>
      </c>
      <c r="F274" s="151" t="s">
        <v>1726</v>
      </c>
      <c r="G274" s="152" t="s">
        <v>336</v>
      </c>
      <c r="H274" s="153">
        <v>1</v>
      </c>
      <c r="I274" s="154"/>
      <c r="J274" s="154"/>
      <c r="K274" s="155"/>
      <c r="L274" s="156"/>
      <c r="M274" s="157" t="s">
        <v>1</v>
      </c>
      <c r="N274" s="158" t="s">
        <v>35</v>
      </c>
      <c r="O274" s="145">
        <v>0</v>
      </c>
      <c r="P274" s="145">
        <f t="shared" si="45"/>
        <v>0</v>
      </c>
      <c r="Q274" s="145">
        <v>0</v>
      </c>
      <c r="R274" s="145">
        <f t="shared" si="46"/>
        <v>0</v>
      </c>
      <c r="S274" s="145">
        <v>0</v>
      </c>
      <c r="T274" s="146">
        <f t="shared" si="47"/>
        <v>0</v>
      </c>
      <c r="AR274" s="147" t="s">
        <v>279</v>
      </c>
      <c r="AT274" s="147" t="s">
        <v>270</v>
      </c>
      <c r="AU274" s="147" t="s">
        <v>82</v>
      </c>
      <c r="AY274" s="13" t="s">
        <v>195</v>
      </c>
      <c r="BE274" s="148">
        <f t="shared" si="48"/>
        <v>0</v>
      </c>
      <c r="BF274" s="148">
        <f t="shared" si="49"/>
        <v>0</v>
      </c>
      <c r="BG274" s="148">
        <f t="shared" si="50"/>
        <v>0</v>
      </c>
      <c r="BH274" s="148">
        <f t="shared" si="51"/>
        <v>0</v>
      </c>
      <c r="BI274" s="148">
        <f t="shared" si="52"/>
        <v>0</v>
      </c>
      <c r="BJ274" s="13" t="s">
        <v>82</v>
      </c>
      <c r="BK274" s="148">
        <f t="shared" si="53"/>
        <v>0</v>
      </c>
      <c r="BL274" s="13" t="s">
        <v>251</v>
      </c>
      <c r="BM274" s="147" t="s">
        <v>745</v>
      </c>
    </row>
    <row r="275" spans="2:65" s="1" customFormat="1" ht="21.75" customHeight="1">
      <c r="B275" s="135"/>
      <c r="C275" s="149" t="s">
        <v>708</v>
      </c>
      <c r="D275" s="149" t="s">
        <v>270</v>
      </c>
      <c r="E275" s="150" t="s">
        <v>1727</v>
      </c>
      <c r="F275" s="151" t="s">
        <v>1728</v>
      </c>
      <c r="G275" s="152" t="s">
        <v>336</v>
      </c>
      <c r="H275" s="153">
        <v>1</v>
      </c>
      <c r="I275" s="154"/>
      <c r="J275" s="154"/>
      <c r="K275" s="155"/>
      <c r="L275" s="156"/>
      <c r="M275" s="157" t="s">
        <v>1</v>
      </c>
      <c r="N275" s="158" t="s">
        <v>35</v>
      </c>
      <c r="O275" s="145">
        <v>0</v>
      </c>
      <c r="P275" s="145">
        <f t="shared" si="45"/>
        <v>0</v>
      </c>
      <c r="Q275" s="145">
        <v>0</v>
      </c>
      <c r="R275" s="145">
        <f t="shared" si="46"/>
        <v>0</v>
      </c>
      <c r="S275" s="145">
        <v>0</v>
      </c>
      <c r="T275" s="146">
        <f t="shared" si="47"/>
        <v>0</v>
      </c>
      <c r="AR275" s="147" t="s">
        <v>279</v>
      </c>
      <c r="AT275" s="147" t="s">
        <v>270</v>
      </c>
      <c r="AU275" s="147" t="s">
        <v>82</v>
      </c>
      <c r="AY275" s="13" t="s">
        <v>195</v>
      </c>
      <c r="BE275" s="148">
        <f t="shared" si="48"/>
        <v>0</v>
      </c>
      <c r="BF275" s="148">
        <f t="shared" si="49"/>
        <v>0</v>
      </c>
      <c r="BG275" s="148">
        <f t="shared" si="50"/>
        <v>0</v>
      </c>
      <c r="BH275" s="148">
        <f t="shared" si="51"/>
        <v>0</v>
      </c>
      <c r="BI275" s="148">
        <f t="shared" si="52"/>
        <v>0</v>
      </c>
      <c r="BJ275" s="13" t="s">
        <v>82</v>
      </c>
      <c r="BK275" s="148">
        <f t="shared" si="53"/>
        <v>0</v>
      </c>
      <c r="BL275" s="13" t="s">
        <v>251</v>
      </c>
      <c r="BM275" s="147" t="s">
        <v>749</v>
      </c>
    </row>
    <row r="276" spans="2:65" s="1" customFormat="1" ht="24.2" customHeight="1">
      <c r="B276" s="135"/>
      <c r="C276" s="136" t="s">
        <v>481</v>
      </c>
      <c r="D276" s="136" t="s">
        <v>197</v>
      </c>
      <c r="E276" s="137" t="s">
        <v>1729</v>
      </c>
      <c r="F276" s="138" t="s">
        <v>1730</v>
      </c>
      <c r="G276" s="139" t="s">
        <v>336</v>
      </c>
      <c r="H276" s="140">
        <v>4</v>
      </c>
      <c r="I276" s="141"/>
      <c r="J276" s="141"/>
      <c r="K276" s="142"/>
      <c r="L276" s="25"/>
      <c r="M276" s="143" t="s">
        <v>1</v>
      </c>
      <c r="N276" s="144" t="s">
        <v>35</v>
      </c>
      <c r="O276" s="145">
        <v>0.71186000000000005</v>
      </c>
      <c r="P276" s="145">
        <f t="shared" ref="P276:P307" si="54">O276*H276</f>
        <v>2.8474400000000002</v>
      </c>
      <c r="Q276" s="145">
        <v>7.2999999999999996E-4</v>
      </c>
      <c r="R276" s="145">
        <f t="shared" ref="R276:R307" si="55">Q276*H276</f>
        <v>2.9199999999999999E-3</v>
      </c>
      <c r="S276" s="145">
        <v>0</v>
      </c>
      <c r="T276" s="146">
        <f t="shared" ref="T276:T307" si="56">S276*H276</f>
        <v>0</v>
      </c>
      <c r="AR276" s="147" t="s">
        <v>251</v>
      </c>
      <c r="AT276" s="147" t="s">
        <v>197</v>
      </c>
      <c r="AU276" s="147" t="s">
        <v>82</v>
      </c>
      <c r="AY276" s="13" t="s">
        <v>195</v>
      </c>
      <c r="BE276" s="148">
        <f t="shared" ref="BE276:BE307" si="57">IF(N276="základná",J276,0)</f>
        <v>0</v>
      </c>
      <c r="BF276" s="148">
        <f t="shared" ref="BF276:BF307" si="58">IF(N276="znížená",J276,0)</f>
        <v>0</v>
      </c>
      <c r="BG276" s="148">
        <f t="shared" ref="BG276:BG307" si="59">IF(N276="zákl. prenesená",J276,0)</f>
        <v>0</v>
      </c>
      <c r="BH276" s="148">
        <f t="shared" ref="BH276:BH307" si="60">IF(N276="zníž. prenesená",J276,0)</f>
        <v>0</v>
      </c>
      <c r="BI276" s="148">
        <f t="shared" ref="BI276:BI307" si="61">IF(N276="nulová",J276,0)</f>
        <v>0</v>
      </c>
      <c r="BJ276" s="13" t="s">
        <v>82</v>
      </c>
      <c r="BK276" s="148">
        <f t="shared" ref="BK276:BK307" si="62">ROUND(I276*H276,2)</f>
        <v>0</v>
      </c>
      <c r="BL276" s="13" t="s">
        <v>251</v>
      </c>
      <c r="BM276" s="147" t="s">
        <v>752</v>
      </c>
    </row>
    <row r="277" spans="2:65" s="1" customFormat="1" ht="24.2" customHeight="1">
      <c r="B277" s="135"/>
      <c r="C277" s="149" t="s">
        <v>715</v>
      </c>
      <c r="D277" s="149" t="s">
        <v>270</v>
      </c>
      <c r="E277" s="150" t="s">
        <v>1731</v>
      </c>
      <c r="F277" s="151" t="s">
        <v>1732</v>
      </c>
      <c r="G277" s="152" t="s">
        <v>336</v>
      </c>
      <c r="H277" s="153">
        <v>4</v>
      </c>
      <c r="I277" s="154"/>
      <c r="J277" s="154"/>
      <c r="K277" s="155"/>
      <c r="L277" s="156"/>
      <c r="M277" s="157" t="s">
        <v>1</v>
      </c>
      <c r="N277" s="158" t="s">
        <v>35</v>
      </c>
      <c r="O277" s="145">
        <v>0</v>
      </c>
      <c r="P277" s="145">
        <f t="shared" si="54"/>
        <v>0</v>
      </c>
      <c r="Q277" s="145">
        <v>1.8499999999999999E-2</v>
      </c>
      <c r="R277" s="145">
        <f t="shared" si="55"/>
        <v>7.3999999999999996E-2</v>
      </c>
      <c r="S277" s="145">
        <v>0</v>
      </c>
      <c r="T277" s="146">
        <f t="shared" si="56"/>
        <v>0</v>
      </c>
      <c r="AR277" s="147" t="s">
        <v>279</v>
      </c>
      <c r="AT277" s="147" t="s">
        <v>270</v>
      </c>
      <c r="AU277" s="147" t="s">
        <v>82</v>
      </c>
      <c r="AY277" s="13" t="s">
        <v>195</v>
      </c>
      <c r="BE277" s="148">
        <f t="shared" si="57"/>
        <v>0</v>
      </c>
      <c r="BF277" s="148">
        <f t="shared" si="58"/>
        <v>0</v>
      </c>
      <c r="BG277" s="148">
        <f t="shared" si="59"/>
        <v>0</v>
      </c>
      <c r="BH277" s="148">
        <f t="shared" si="60"/>
        <v>0</v>
      </c>
      <c r="BI277" s="148">
        <f t="shared" si="61"/>
        <v>0</v>
      </c>
      <c r="BJ277" s="13" t="s">
        <v>82</v>
      </c>
      <c r="BK277" s="148">
        <f t="shared" si="62"/>
        <v>0</v>
      </c>
      <c r="BL277" s="13" t="s">
        <v>251</v>
      </c>
      <c r="BM277" s="147" t="s">
        <v>756</v>
      </c>
    </row>
    <row r="278" spans="2:65" s="1" customFormat="1" ht="33" customHeight="1">
      <c r="B278" s="135"/>
      <c r="C278" s="149" t="s">
        <v>485</v>
      </c>
      <c r="D278" s="149" t="s">
        <v>270</v>
      </c>
      <c r="E278" s="150" t="s">
        <v>1664</v>
      </c>
      <c r="F278" s="151" t="s">
        <v>1665</v>
      </c>
      <c r="G278" s="152" t="s">
        <v>336</v>
      </c>
      <c r="H278" s="153">
        <v>4</v>
      </c>
      <c r="I278" s="154"/>
      <c r="J278" s="154"/>
      <c r="K278" s="155"/>
      <c r="L278" s="156"/>
      <c r="M278" s="157" t="s">
        <v>1</v>
      </c>
      <c r="N278" s="158" t="s">
        <v>35</v>
      </c>
      <c r="O278" s="145">
        <v>0</v>
      </c>
      <c r="P278" s="145">
        <f t="shared" si="54"/>
        <v>0</v>
      </c>
      <c r="Q278" s="145">
        <v>2.2000000000000001E-4</v>
      </c>
      <c r="R278" s="145">
        <f t="shared" si="55"/>
        <v>8.8000000000000003E-4</v>
      </c>
      <c r="S278" s="145">
        <v>0</v>
      </c>
      <c r="T278" s="146">
        <f t="shared" si="56"/>
        <v>0</v>
      </c>
      <c r="AR278" s="147" t="s">
        <v>279</v>
      </c>
      <c r="AT278" s="147" t="s">
        <v>270</v>
      </c>
      <c r="AU278" s="147" t="s">
        <v>82</v>
      </c>
      <c r="AY278" s="13" t="s">
        <v>195</v>
      </c>
      <c r="BE278" s="148">
        <f t="shared" si="57"/>
        <v>0</v>
      </c>
      <c r="BF278" s="148">
        <f t="shared" si="58"/>
        <v>0</v>
      </c>
      <c r="BG278" s="148">
        <f t="shared" si="59"/>
        <v>0</v>
      </c>
      <c r="BH278" s="148">
        <f t="shared" si="60"/>
        <v>0</v>
      </c>
      <c r="BI278" s="148">
        <f t="shared" si="61"/>
        <v>0</v>
      </c>
      <c r="BJ278" s="13" t="s">
        <v>82</v>
      </c>
      <c r="BK278" s="148">
        <f t="shared" si="62"/>
        <v>0</v>
      </c>
      <c r="BL278" s="13" t="s">
        <v>251</v>
      </c>
      <c r="BM278" s="147" t="s">
        <v>759</v>
      </c>
    </row>
    <row r="279" spans="2:65" s="1" customFormat="1" ht="24.2" customHeight="1">
      <c r="B279" s="135"/>
      <c r="C279" s="136" t="s">
        <v>722</v>
      </c>
      <c r="D279" s="136" t="s">
        <v>197</v>
      </c>
      <c r="E279" s="137" t="s">
        <v>1733</v>
      </c>
      <c r="F279" s="138" t="s">
        <v>1734</v>
      </c>
      <c r="G279" s="139" t="s">
        <v>336</v>
      </c>
      <c r="H279" s="140">
        <v>4</v>
      </c>
      <c r="I279" s="141"/>
      <c r="J279" s="141"/>
      <c r="K279" s="142"/>
      <c r="L279" s="25"/>
      <c r="M279" s="143" t="s">
        <v>1</v>
      </c>
      <c r="N279" s="144" t="s">
        <v>35</v>
      </c>
      <c r="O279" s="145">
        <v>0.52878000000000003</v>
      </c>
      <c r="P279" s="145">
        <f t="shared" si="54"/>
        <v>2.1151200000000001</v>
      </c>
      <c r="Q279" s="145">
        <v>2.7648000000000001E-4</v>
      </c>
      <c r="R279" s="145">
        <f t="shared" si="55"/>
        <v>1.10592E-3</v>
      </c>
      <c r="S279" s="145">
        <v>0</v>
      </c>
      <c r="T279" s="146">
        <f t="shared" si="56"/>
        <v>0</v>
      </c>
      <c r="AR279" s="147" t="s">
        <v>251</v>
      </c>
      <c r="AT279" s="147" t="s">
        <v>197</v>
      </c>
      <c r="AU279" s="147" t="s">
        <v>82</v>
      </c>
      <c r="AY279" s="13" t="s">
        <v>195</v>
      </c>
      <c r="BE279" s="148">
        <f t="shared" si="57"/>
        <v>0</v>
      </c>
      <c r="BF279" s="148">
        <f t="shared" si="58"/>
        <v>0</v>
      </c>
      <c r="BG279" s="148">
        <f t="shared" si="59"/>
        <v>0</v>
      </c>
      <c r="BH279" s="148">
        <f t="shared" si="60"/>
        <v>0</v>
      </c>
      <c r="BI279" s="148">
        <f t="shared" si="61"/>
        <v>0</v>
      </c>
      <c r="BJ279" s="13" t="s">
        <v>82</v>
      </c>
      <c r="BK279" s="148">
        <f t="shared" si="62"/>
        <v>0</v>
      </c>
      <c r="BL279" s="13" t="s">
        <v>251</v>
      </c>
      <c r="BM279" s="147" t="s">
        <v>763</v>
      </c>
    </row>
    <row r="280" spans="2:65" s="1" customFormat="1" ht="33" customHeight="1">
      <c r="B280" s="135"/>
      <c r="C280" s="149" t="s">
        <v>489</v>
      </c>
      <c r="D280" s="149" t="s">
        <v>270</v>
      </c>
      <c r="E280" s="150" t="s">
        <v>1735</v>
      </c>
      <c r="F280" s="151" t="s">
        <v>1736</v>
      </c>
      <c r="G280" s="152" t="s">
        <v>336</v>
      </c>
      <c r="H280" s="153">
        <v>4</v>
      </c>
      <c r="I280" s="154"/>
      <c r="J280" s="154"/>
      <c r="K280" s="155"/>
      <c r="L280" s="156"/>
      <c r="M280" s="157" t="s">
        <v>1</v>
      </c>
      <c r="N280" s="158" t="s">
        <v>35</v>
      </c>
      <c r="O280" s="145">
        <v>0</v>
      </c>
      <c r="P280" s="145">
        <f t="shared" si="54"/>
        <v>0</v>
      </c>
      <c r="Q280" s="145">
        <v>0</v>
      </c>
      <c r="R280" s="145">
        <f t="shared" si="55"/>
        <v>0</v>
      </c>
      <c r="S280" s="145">
        <v>0</v>
      </c>
      <c r="T280" s="146">
        <f t="shared" si="56"/>
        <v>0</v>
      </c>
      <c r="AR280" s="147" t="s">
        <v>279</v>
      </c>
      <c r="AT280" s="147" t="s">
        <v>270</v>
      </c>
      <c r="AU280" s="147" t="s">
        <v>82</v>
      </c>
      <c r="AY280" s="13" t="s">
        <v>195</v>
      </c>
      <c r="BE280" s="148">
        <f t="shared" si="57"/>
        <v>0</v>
      </c>
      <c r="BF280" s="148">
        <f t="shared" si="58"/>
        <v>0</v>
      </c>
      <c r="BG280" s="148">
        <f t="shared" si="59"/>
        <v>0</v>
      </c>
      <c r="BH280" s="148">
        <f t="shared" si="60"/>
        <v>0</v>
      </c>
      <c r="BI280" s="148">
        <f t="shared" si="61"/>
        <v>0</v>
      </c>
      <c r="BJ280" s="13" t="s">
        <v>82</v>
      </c>
      <c r="BK280" s="148">
        <f t="shared" si="62"/>
        <v>0</v>
      </c>
      <c r="BL280" s="13" t="s">
        <v>251</v>
      </c>
      <c r="BM280" s="147" t="s">
        <v>794</v>
      </c>
    </row>
    <row r="281" spans="2:65" s="1" customFormat="1" ht="16.5" customHeight="1">
      <c r="B281" s="135"/>
      <c r="C281" s="136" t="s">
        <v>729</v>
      </c>
      <c r="D281" s="136" t="s">
        <v>197</v>
      </c>
      <c r="E281" s="137" t="s">
        <v>1737</v>
      </c>
      <c r="F281" s="138" t="s">
        <v>1738</v>
      </c>
      <c r="G281" s="139" t="s">
        <v>336</v>
      </c>
      <c r="H281" s="140">
        <v>82</v>
      </c>
      <c r="I281" s="141"/>
      <c r="J281" s="141"/>
      <c r="K281" s="142"/>
      <c r="L281" s="25"/>
      <c r="M281" s="143" t="s">
        <v>1</v>
      </c>
      <c r="N281" s="144" t="s">
        <v>35</v>
      </c>
      <c r="O281" s="145">
        <v>0.27551999999999999</v>
      </c>
      <c r="P281" s="145">
        <f t="shared" si="54"/>
        <v>22.592639999999999</v>
      </c>
      <c r="Q281" s="145">
        <v>8.0000000000000007E-5</v>
      </c>
      <c r="R281" s="145">
        <f t="shared" si="55"/>
        <v>6.5600000000000007E-3</v>
      </c>
      <c r="S281" s="145">
        <v>0</v>
      </c>
      <c r="T281" s="146">
        <f t="shared" si="56"/>
        <v>0</v>
      </c>
      <c r="AR281" s="147" t="s">
        <v>251</v>
      </c>
      <c r="AT281" s="147" t="s">
        <v>197</v>
      </c>
      <c r="AU281" s="147" t="s">
        <v>82</v>
      </c>
      <c r="AY281" s="13" t="s">
        <v>195</v>
      </c>
      <c r="BE281" s="148">
        <f t="shared" si="57"/>
        <v>0</v>
      </c>
      <c r="BF281" s="148">
        <f t="shared" si="58"/>
        <v>0</v>
      </c>
      <c r="BG281" s="148">
        <f t="shared" si="59"/>
        <v>0</v>
      </c>
      <c r="BH281" s="148">
        <f t="shared" si="60"/>
        <v>0</v>
      </c>
      <c r="BI281" s="148">
        <f t="shared" si="61"/>
        <v>0</v>
      </c>
      <c r="BJ281" s="13" t="s">
        <v>82</v>
      </c>
      <c r="BK281" s="148">
        <f t="shared" si="62"/>
        <v>0</v>
      </c>
      <c r="BL281" s="13" t="s">
        <v>251</v>
      </c>
      <c r="BM281" s="147" t="s">
        <v>1739</v>
      </c>
    </row>
    <row r="282" spans="2:65" s="1" customFormat="1" ht="24.2" customHeight="1">
      <c r="B282" s="135"/>
      <c r="C282" s="149" t="s">
        <v>493</v>
      </c>
      <c r="D282" s="149" t="s">
        <v>270</v>
      </c>
      <c r="E282" s="150" t="s">
        <v>1740</v>
      </c>
      <c r="F282" s="151" t="s">
        <v>1741</v>
      </c>
      <c r="G282" s="152" t="s">
        <v>336</v>
      </c>
      <c r="H282" s="153">
        <v>53</v>
      </c>
      <c r="I282" s="154"/>
      <c r="J282" s="154"/>
      <c r="K282" s="155"/>
      <c r="L282" s="156"/>
      <c r="M282" s="157" t="s">
        <v>1</v>
      </c>
      <c r="N282" s="158" t="s">
        <v>35</v>
      </c>
      <c r="O282" s="145">
        <v>0</v>
      </c>
      <c r="P282" s="145">
        <f t="shared" si="54"/>
        <v>0</v>
      </c>
      <c r="Q282" s="145">
        <v>1.6000000000000001E-4</v>
      </c>
      <c r="R282" s="145">
        <f t="shared" si="55"/>
        <v>8.4800000000000014E-3</v>
      </c>
      <c r="S282" s="145">
        <v>0</v>
      </c>
      <c r="T282" s="146">
        <f t="shared" si="56"/>
        <v>0</v>
      </c>
      <c r="AR282" s="147" t="s">
        <v>279</v>
      </c>
      <c r="AT282" s="147" t="s">
        <v>270</v>
      </c>
      <c r="AU282" s="147" t="s">
        <v>82</v>
      </c>
      <c r="AY282" s="13" t="s">
        <v>195</v>
      </c>
      <c r="BE282" s="148">
        <f t="shared" si="57"/>
        <v>0</v>
      </c>
      <c r="BF282" s="148">
        <f t="shared" si="58"/>
        <v>0</v>
      </c>
      <c r="BG282" s="148">
        <f t="shared" si="59"/>
        <v>0</v>
      </c>
      <c r="BH282" s="148">
        <f t="shared" si="60"/>
        <v>0</v>
      </c>
      <c r="BI282" s="148">
        <f t="shared" si="61"/>
        <v>0</v>
      </c>
      <c r="BJ282" s="13" t="s">
        <v>82</v>
      </c>
      <c r="BK282" s="148">
        <f t="shared" si="62"/>
        <v>0</v>
      </c>
      <c r="BL282" s="13" t="s">
        <v>251</v>
      </c>
      <c r="BM282" s="147" t="s">
        <v>1742</v>
      </c>
    </row>
    <row r="283" spans="2:65" s="1" customFormat="1" ht="24.2" customHeight="1">
      <c r="B283" s="135"/>
      <c r="C283" s="149" t="s">
        <v>738</v>
      </c>
      <c r="D283" s="149" t="s">
        <v>270</v>
      </c>
      <c r="E283" s="150" t="s">
        <v>1743</v>
      </c>
      <c r="F283" s="151" t="s">
        <v>1744</v>
      </c>
      <c r="G283" s="152" t="s">
        <v>336</v>
      </c>
      <c r="H283" s="153">
        <v>27</v>
      </c>
      <c r="I283" s="154"/>
      <c r="J283" s="154"/>
      <c r="K283" s="155"/>
      <c r="L283" s="156"/>
      <c r="M283" s="157" t="s">
        <v>1</v>
      </c>
      <c r="N283" s="158" t="s">
        <v>35</v>
      </c>
      <c r="O283" s="145">
        <v>0</v>
      </c>
      <c r="P283" s="145">
        <f t="shared" si="54"/>
        <v>0</v>
      </c>
      <c r="Q283" s="145">
        <v>1.1E-4</v>
      </c>
      <c r="R283" s="145">
        <f t="shared" si="55"/>
        <v>2.97E-3</v>
      </c>
      <c r="S283" s="145">
        <v>0</v>
      </c>
      <c r="T283" s="146">
        <f t="shared" si="56"/>
        <v>0</v>
      </c>
      <c r="AR283" s="147" t="s">
        <v>279</v>
      </c>
      <c r="AT283" s="147" t="s">
        <v>270</v>
      </c>
      <c r="AU283" s="147" t="s">
        <v>82</v>
      </c>
      <c r="AY283" s="13" t="s">
        <v>195</v>
      </c>
      <c r="BE283" s="148">
        <f t="shared" si="57"/>
        <v>0</v>
      </c>
      <c r="BF283" s="148">
        <f t="shared" si="58"/>
        <v>0</v>
      </c>
      <c r="BG283" s="148">
        <f t="shared" si="59"/>
        <v>0</v>
      </c>
      <c r="BH283" s="148">
        <f t="shared" si="60"/>
        <v>0</v>
      </c>
      <c r="BI283" s="148">
        <f t="shared" si="61"/>
        <v>0</v>
      </c>
      <c r="BJ283" s="13" t="s">
        <v>82</v>
      </c>
      <c r="BK283" s="148">
        <f t="shared" si="62"/>
        <v>0</v>
      </c>
      <c r="BL283" s="13" t="s">
        <v>251</v>
      </c>
      <c r="BM283" s="147" t="s">
        <v>797</v>
      </c>
    </row>
    <row r="284" spans="2:65" s="1" customFormat="1" ht="16.5" customHeight="1">
      <c r="B284" s="135"/>
      <c r="C284" s="149" t="s">
        <v>497</v>
      </c>
      <c r="D284" s="149" t="s">
        <v>270</v>
      </c>
      <c r="E284" s="150" t="s">
        <v>1745</v>
      </c>
      <c r="F284" s="151" t="s">
        <v>1746</v>
      </c>
      <c r="G284" s="152" t="s">
        <v>336</v>
      </c>
      <c r="H284" s="153">
        <v>2</v>
      </c>
      <c r="I284" s="154"/>
      <c r="J284" s="154"/>
      <c r="K284" s="155"/>
      <c r="L284" s="156"/>
      <c r="M284" s="157" t="s">
        <v>1</v>
      </c>
      <c r="N284" s="158" t="s">
        <v>35</v>
      </c>
      <c r="O284" s="145">
        <v>0</v>
      </c>
      <c r="P284" s="145">
        <f t="shared" si="54"/>
        <v>0</v>
      </c>
      <c r="Q284" s="145">
        <v>2.4000000000000001E-4</v>
      </c>
      <c r="R284" s="145">
        <f t="shared" si="55"/>
        <v>4.8000000000000001E-4</v>
      </c>
      <c r="S284" s="145">
        <v>0</v>
      </c>
      <c r="T284" s="146">
        <f t="shared" si="56"/>
        <v>0</v>
      </c>
      <c r="AR284" s="147" t="s">
        <v>279</v>
      </c>
      <c r="AT284" s="147" t="s">
        <v>270</v>
      </c>
      <c r="AU284" s="147" t="s">
        <v>82</v>
      </c>
      <c r="AY284" s="13" t="s">
        <v>195</v>
      </c>
      <c r="BE284" s="148">
        <f t="shared" si="57"/>
        <v>0</v>
      </c>
      <c r="BF284" s="148">
        <f t="shared" si="58"/>
        <v>0</v>
      </c>
      <c r="BG284" s="148">
        <f t="shared" si="59"/>
        <v>0</v>
      </c>
      <c r="BH284" s="148">
        <f t="shared" si="60"/>
        <v>0</v>
      </c>
      <c r="BI284" s="148">
        <f t="shared" si="61"/>
        <v>0</v>
      </c>
      <c r="BJ284" s="13" t="s">
        <v>82</v>
      </c>
      <c r="BK284" s="148">
        <f t="shared" si="62"/>
        <v>0</v>
      </c>
      <c r="BL284" s="13" t="s">
        <v>251</v>
      </c>
      <c r="BM284" s="147" t="s">
        <v>801</v>
      </c>
    </row>
    <row r="285" spans="2:65" s="1" customFormat="1" ht="33" customHeight="1">
      <c r="B285" s="135"/>
      <c r="C285" s="136" t="s">
        <v>746</v>
      </c>
      <c r="D285" s="136" t="s">
        <v>197</v>
      </c>
      <c r="E285" s="137" t="s">
        <v>1747</v>
      </c>
      <c r="F285" s="138" t="s">
        <v>1748</v>
      </c>
      <c r="G285" s="139" t="s">
        <v>336</v>
      </c>
      <c r="H285" s="140">
        <v>4</v>
      </c>
      <c r="I285" s="141"/>
      <c r="J285" s="141"/>
      <c r="K285" s="142"/>
      <c r="L285" s="25"/>
      <c r="M285" s="143" t="s">
        <v>1</v>
      </c>
      <c r="N285" s="144" t="s">
        <v>35</v>
      </c>
      <c r="O285" s="145">
        <v>0.39174999999999999</v>
      </c>
      <c r="P285" s="145">
        <f t="shared" si="54"/>
        <v>1.5669999999999999</v>
      </c>
      <c r="Q285" s="145">
        <v>4.1999999999999996E-6</v>
      </c>
      <c r="R285" s="145">
        <f t="shared" si="55"/>
        <v>1.6799999999999998E-5</v>
      </c>
      <c r="S285" s="145">
        <v>0</v>
      </c>
      <c r="T285" s="146">
        <f t="shared" si="56"/>
        <v>0</v>
      </c>
      <c r="AR285" s="147" t="s">
        <v>251</v>
      </c>
      <c r="AT285" s="147" t="s">
        <v>197</v>
      </c>
      <c r="AU285" s="147" t="s">
        <v>82</v>
      </c>
      <c r="AY285" s="13" t="s">
        <v>195</v>
      </c>
      <c r="BE285" s="148">
        <f t="shared" si="57"/>
        <v>0</v>
      </c>
      <c r="BF285" s="148">
        <f t="shared" si="58"/>
        <v>0</v>
      </c>
      <c r="BG285" s="148">
        <f t="shared" si="59"/>
        <v>0</v>
      </c>
      <c r="BH285" s="148">
        <f t="shared" si="60"/>
        <v>0</v>
      </c>
      <c r="BI285" s="148">
        <f t="shared" si="61"/>
        <v>0</v>
      </c>
      <c r="BJ285" s="13" t="s">
        <v>82</v>
      </c>
      <c r="BK285" s="148">
        <f t="shared" si="62"/>
        <v>0</v>
      </c>
      <c r="BL285" s="13" t="s">
        <v>251</v>
      </c>
      <c r="BM285" s="147" t="s">
        <v>804</v>
      </c>
    </row>
    <row r="286" spans="2:65" s="1" customFormat="1" ht="16.5" customHeight="1">
      <c r="B286" s="135"/>
      <c r="C286" s="149" t="s">
        <v>500</v>
      </c>
      <c r="D286" s="149" t="s">
        <v>270</v>
      </c>
      <c r="E286" s="150" t="s">
        <v>1749</v>
      </c>
      <c r="F286" s="151" t="s">
        <v>1750</v>
      </c>
      <c r="G286" s="152" t="s">
        <v>336</v>
      </c>
      <c r="H286" s="153">
        <v>4</v>
      </c>
      <c r="I286" s="154"/>
      <c r="J286" s="154"/>
      <c r="K286" s="155"/>
      <c r="L286" s="156"/>
      <c r="M286" s="157" t="s">
        <v>1</v>
      </c>
      <c r="N286" s="158" t="s">
        <v>35</v>
      </c>
      <c r="O286" s="145">
        <v>0</v>
      </c>
      <c r="P286" s="145">
        <f t="shared" si="54"/>
        <v>0</v>
      </c>
      <c r="Q286" s="145">
        <v>1.3600000000000001E-3</v>
      </c>
      <c r="R286" s="145">
        <f t="shared" si="55"/>
        <v>5.4400000000000004E-3</v>
      </c>
      <c r="S286" s="145">
        <v>0</v>
      </c>
      <c r="T286" s="146">
        <f t="shared" si="56"/>
        <v>0</v>
      </c>
      <c r="AR286" s="147" t="s">
        <v>279</v>
      </c>
      <c r="AT286" s="147" t="s">
        <v>270</v>
      </c>
      <c r="AU286" s="147" t="s">
        <v>82</v>
      </c>
      <c r="AY286" s="13" t="s">
        <v>195</v>
      </c>
      <c r="BE286" s="148">
        <f t="shared" si="57"/>
        <v>0</v>
      </c>
      <c r="BF286" s="148">
        <f t="shared" si="58"/>
        <v>0</v>
      </c>
      <c r="BG286" s="148">
        <f t="shared" si="59"/>
        <v>0</v>
      </c>
      <c r="BH286" s="148">
        <f t="shared" si="60"/>
        <v>0</v>
      </c>
      <c r="BI286" s="148">
        <f t="shared" si="61"/>
        <v>0</v>
      </c>
      <c r="BJ286" s="13" t="s">
        <v>82</v>
      </c>
      <c r="BK286" s="148">
        <f t="shared" si="62"/>
        <v>0</v>
      </c>
      <c r="BL286" s="13" t="s">
        <v>251</v>
      </c>
      <c r="BM286" s="147" t="s">
        <v>815</v>
      </c>
    </row>
    <row r="287" spans="2:65" s="1" customFormat="1" ht="21.75" customHeight="1">
      <c r="B287" s="135"/>
      <c r="C287" s="136" t="s">
        <v>753</v>
      </c>
      <c r="D287" s="136" t="s">
        <v>197</v>
      </c>
      <c r="E287" s="137" t="s">
        <v>1751</v>
      </c>
      <c r="F287" s="138" t="s">
        <v>1752</v>
      </c>
      <c r="G287" s="139" t="s">
        <v>336</v>
      </c>
      <c r="H287" s="140">
        <v>35</v>
      </c>
      <c r="I287" s="141"/>
      <c r="J287" s="141"/>
      <c r="K287" s="142"/>
      <c r="L287" s="25"/>
      <c r="M287" s="143" t="s">
        <v>1</v>
      </c>
      <c r="N287" s="144" t="s">
        <v>35</v>
      </c>
      <c r="O287" s="145">
        <v>0.53161000000000003</v>
      </c>
      <c r="P287" s="145">
        <f t="shared" si="54"/>
        <v>18.606350000000003</v>
      </c>
      <c r="Q287" s="145">
        <v>1E-4</v>
      </c>
      <c r="R287" s="145">
        <f t="shared" si="55"/>
        <v>3.5000000000000001E-3</v>
      </c>
      <c r="S287" s="145">
        <v>0</v>
      </c>
      <c r="T287" s="146">
        <f t="shared" si="56"/>
        <v>0</v>
      </c>
      <c r="AR287" s="147" t="s">
        <v>251</v>
      </c>
      <c r="AT287" s="147" t="s">
        <v>197</v>
      </c>
      <c r="AU287" s="147" t="s">
        <v>82</v>
      </c>
      <c r="AY287" s="13" t="s">
        <v>195</v>
      </c>
      <c r="BE287" s="148">
        <f t="shared" si="57"/>
        <v>0</v>
      </c>
      <c r="BF287" s="148">
        <f t="shared" si="58"/>
        <v>0</v>
      </c>
      <c r="BG287" s="148">
        <f t="shared" si="59"/>
        <v>0</v>
      </c>
      <c r="BH287" s="148">
        <f t="shared" si="60"/>
        <v>0</v>
      </c>
      <c r="BI287" s="148">
        <f t="shared" si="61"/>
        <v>0</v>
      </c>
      <c r="BJ287" s="13" t="s">
        <v>82</v>
      </c>
      <c r="BK287" s="148">
        <f t="shared" si="62"/>
        <v>0</v>
      </c>
      <c r="BL287" s="13" t="s">
        <v>251</v>
      </c>
      <c r="BM287" s="147" t="s">
        <v>820</v>
      </c>
    </row>
    <row r="288" spans="2:65" s="1" customFormat="1" ht="24.2" customHeight="1">
      <c r="B288" s="135"/>
      <c r="C288" s="149" t="s">
        <v>504</v>
      </c>
      <c r="D288" s="149" t="s">
        <v>270</v>
      </c>
      <c r="E288" s="150" t="s">
        <v>1753</v>
      </c>
      <c r="F288" s="151" t="s">
        <v>1754</v>
      </c>
      <c r="G288" s="152" t="s">
        <v>336</v>
      </c>
      <c r="H288" s="153">
        <v>33</v>
      </c>
      <c r="I288" s="154"/>
      <c r="J288" s="154"/>
      <c r="K288" s="155"/>
      <c r="L288" s="156"/>
      <c r="M288" s="157" t="s">
        <v>1</v>
      </c>
      <c r="N288" s="158" t="s">
        <v>35</v>
      </c>
      <c r="O288" s="145">
        <v>0</v>
      </c>
      <c r="P288" s="145">
        <f t="shared" si="54"/>
        <v>0</v>
      </c>
      <c r="Q288" s="145">
        <v>0</v>
      </c>
      <c r="R288" s="145">
        <f t="shared" si="55"/>
        <v>0</v>
      </c>
      <c r="S288" s="145">
        <v>0</v>
      </c>
      <c r="T288" s="146">
        <f t="shared" si="56"/>
        <v>0</v>
      </c>
      <c r="AR288" s="147" t="s">
        <v>279</v>
      </c>
      <c r="AT288" s="147" t="s">
        <v>270</v>
      </c>
      <c r="AU288" s="147" t="s">
        <v>82</v>
      </c>
      <c r="AY288" s="13" t="s">
        <v>195</v>
      </c>
      <c r="BE288" s="148">
        <f t="shared" si="57"/>
        <v>0</v>
      </c>
      <c r="BF288" s="148">
        <f t="shared" si="58"/>
        <v>0</v>
      </c>
      <c r="BG288" s="148">
        <f t="shared" si="59"/>
        <v>0</v>
      </c>
      <c r="BH288" s="148">
        <f t="shared" si="60"/>
        <v>0</v>
      </c>
      <c r="BI288" s="148">
        <f t="shared" si="61"/>
        <v>0</v>
      </c>
      <c r="BJ288" s="13" t="s">
        <v>82</v>
      </c>
      <c r="BK288" s="148">
        <f t="shared" si="62"/>
        <v>0</v>
      </c>
      <c r="BL288" s="13" t="s">
        <v>251</v>
      </c>
      <c r="BM288" s="147" t="s">
        <v>824</v>
      </c>
    </row>
    <row r="289" spans="2:65" s="1" customFormat="1" ht="24.2" customHeight="1">
      <c r="B289" s="135"/>
      <c r="C289" s="149" t="s">
        <v>760</v>
      </c>
      <c r="D289" s="149" t="s">
        <v>270</v>
      </c>
      <c r="E289" s="150" t="s">
        <v>1755</v>
      </c>
      <c r="F289" s="151" t="s">
        <v>1756</v>
      </c>
      <c r="G289" s="152" t="s">
        <v>336</v>
      </c>
      <c r="H289" s="153">
        <v>2</v>
      </c>
      <c r="I289" s="154"/>
      <c r="J289" s="154"/>
      <c r="K289" s="155"/>
      <c r="L289" s="156"/>
      <c r="M289" s="157" t="s">
        <v>1</v>
      </c>
      <c r="N289" s="158" t="s">
        <v>35</v>
      </c>
      <c r="O289" s="145">
        <v>0</v>
      </c>
      <c r="P289" s="145">
        <f t="shared" si="54"/>
        <v>0</v>
      </c>
      <c r="Q289" s="145">
        <v>0</v>
      </c>
      <c r="R289" s="145">
        <f t="shared" si="55"/>
        <v>0</v>
      </c>
      <c r="S289" s="145">
        <v>0</v>
      </c>
      <c r="T289" s="146">
        <f t="shared" si="56"/>
        <v>0</v>
      </c>
      <c r="AR289" s="147" t="s">
        <v>279</v>
      </c>
      <c r="AT289" s="147" t="s">
        <v>270</v>
      </c>
      <c r="AU289" s="147" t="s">
        <v>82</v>
      </c>
      <c r="AY289" s="13" t="s">
        <v>195</v>
      </c>
      <c r="BE289" s="148">
        <f t="shared" si="57"/>
        <v>0</v>
      </c>
      <c r="BF289" s="148">
        <f t="shared" si="58"/>
        <v>0</v>
      </c>
      <c r="BG289" s="148">
        <f t="shared" si="59"/>
        <v>0</v>
      </c>
      <c r="BH289" s="148">
        <f t="shared" si="60"/>
        <v>0</v>
      </c>
      <c r="BI289" s="148">
        <f t="shared" si="61"/>
        <v>0</v>
      </c>
      <c r="BJ289" s="13" t="s">
        <v>82</v>
      </c>
      <c r="BK289" s="148">
        <f t="shared" si="62"/>
        <v>0</v>
      </c>
      <c r="BL289" s="13" t="s">
        <v>251</v>
      </c>
      <c r="BM289" s="147" t="s">
        <v>827</v>
      </c>
    </row>
    <row r="290" spans="2:65" s="1" customFormat="1" ht="16.5" customHeight="1">
      <c r="B290" s="135"/>
      <c r="C290" s="136" t="s">
        <v>507</v>
      </c>
      <c r="D290" s="136" t="s">
        <v>197</v>
      </c>
      <c r="E290" s="137" t="s">
        <v>1757</v>
      </c>
      <c r="F290" s="138" t="s">
        <v>1758</v>
      </c>
      <c r="G290" s="139" t="s">
        <v>336</v>
      </c>
      <c r="H290" s="140">
        <v>22</v>
      </c>
      <c r="I290" s="141"/>
      <c r="J290" s="141"/>
      <c r="K290" s="142"/>
      <c r="L290" s="25"/>
      <c r="M290" s="143" t="s">
        <v>1</v>
      </c>
      <c r="N290" s="144" t="s">
        <v>35</v>
      </c>
      <c r="O290" s="145">
        <v>0.90073000000000003</v>
      </c>
      <c r="P290" s="145">
        <f t="shared" si="54"/>
        <v>19.81606</v>
      </c>
      <c r="Q290" s="145">
        <v>4.1999999999999996E-6</v>
      </c>
      <c r="R290" s="145">
        <f t="shared" si="55"/>
        <v>9.2399999999999996E-5</v>
      </c>
      <c r="S290" s="145">
        <v>0</v>
      </c>
      <c r="T290" s="146">
        <f t="shared" si="56"/>
        <v>0</v>
      </c>
      <c r="AR290" s="147" t="s">
        <v>251</v>
      </c>
      <c r="AT290" s="147" t="s">
        <v>197</v>
      </c>
      <c r="AU290" s="147" t="s">
        <v>82</v>
      </c>
      <c r="AY290" s="13" t="s">
        <v>195</v>
      </c>
      <c r="BE290" s="148">
        <f t="shared" si="57"/>
        <v>0</v>
      </c>
      <c r="BF290" s="148">
        <f t="shared" si="58"/>
        <v>0</v>
      </c>
      <c r="BG290" s="148">
        <f t="shared" si="59"/>
        <v>0</v>
      </c>
      <c r="BH290" s="148">
        <f t="shared" si="60"/>
        <v>0</v>
      </c>
      <c r="BI290" s="148">
        <f t="shared" si="61"/>
        <v>0</v>
      </c>
      <c r="BJ290" s="13" t="s">
        <v>82</v>
      </c>
      <c r="BK290" s="148">
        <f t="shared" si="62"/>
        <v>0</v>
      </c>
      <c r="BL290" s="13" t="s">
        <v>251</v>
      </c>
      <c r="BM290" s="147" t="s">
        <v>832</v>
      </c>
    </row>
    <row r="291" spans="2:65" s="1" customFormat="1" ht="44.25" customHeight="1">
      <c r="B291" s="135"/>
      <c r="C291" s="149" t="s">
        <v>767</v>
      </c>
      <c r="D291" s="149" t="s">
        <v>270</v>
      </c>
      <c r="E291" s="150" t="s">
        <v>1759</v>
      </c>
      <c r="F291" s="151" t="s">
        <v>1760</v>
      </c>
      <c r="G291" s="152" t="s">
        <v>336</v>
      </c>
      <c r="H291" s="153">
        <v>22</v>
      </c>
      <c r="I291" s="154"/>
      <c r="J291" s="154"/>
      <c r="K291" s="155"/>
      <c r="L291" s="156"/>
      <c r="M291" s="157" t="s">
        <v>1</v>
      </c>
      <c r="N291" s="158" t="s">
        <v>35</v>
      </c>
      <c r="O291" s="145">
        <v>0</v>
      </c>
      <c r="P291" s="145">
        <f t="shared" si="54"/>
        <v>0</v>
      </c>
      <c r="Q291" s="145">
        <v>1.3500000000000001E-3</v>
      </c>
      <c r="R291" s="145">
        <f t="shared" si="55"/>
        <v>2.9700000000000001E-2</v>
      </c>
      <c r="S291" s="145">
        <v>0</v>
      </c>
      <c r="T291" s="146">
        <f t="shared" si="56"/>
        <v>0</v>
      </c>
      <c r="AR291" s="147" t="s">
        <v>279</v>
      </c>
      <c r="AT291" s="147" t="s">
        <v>270</v>
      </c>
      <c r="AU291" s="147" t="s">
        <v>82</v>
      </c>
      <c r="AY291" s="13" t="s">
        <v>195</v>
      </c>
      <c r="BE291" s="148">
        <f t="shared" si="57"/>
        <v>0</v>
      </c>
      <c r="BF291" s="148">
        <f t="shared" si="58"/>
        <v>0</v>
      </c>
      <c r="BG291" s="148">
        <f t="shared" si="59"/>
        <v>0</v>
      </c>
      <c r="BH291" s="148">
        <f t="shared" si="60"/>
        <v>0</v>
      </c>
      <c r="BI291" s="148">
        <f t="shared" si="61"/>
        <v>0</v>
      </c>
      <c r="BJ291" s="13" t="s">
        <v>82</v>
      </c>
      <c r="BK291" s="148">
        <f t="shared" si="62"/>
        <v>0</v>
      </c>
      <c r="BL291" s="13" t="s">
        <v>251</v>
      </c>
      <c r="BM291" s="147" t="s">
        <v>835</v>
      </c>
    </row>
    <row r="292" spans="2:65" s="1" customFormat="1" ht="16.5" customHeight="1">
      <c r="B292" s="135"/>
      <c r="C292" s="149" t="s">
        <v>511</v>
      </c>
      <c r="D292" s="149" t="s">
        <v>270</v>
      </c>
      <c r="E292" s="150" t="s">
        <v>1761</v>
      </c>
      <c r="F292" s="151" t="s">
        <v>1762</v>
      </c>
      <c r="G292" s="152" t="s">
        <v>336</v>
      </c>
      <c r="H292" s="153">
        <v>22</v>
      </c>
      <c r="I292" s="154"/>
      <c r="J292" s="154"/>
      <c r="K292" s="155"/>
      <c r="L292" s="156"/>
      <c r="M292" s="157" t="s">
        <v>1</v>
      </c>
      <c r="N292" s="158" t="s">
        <v>35</v>
      </c>
      <c r="O292" s="145">
        <v>0</v>
      </c>
      <c r="P292" s="145">
        <f t="shared" si="54"/>
        <v>0</v>
      </c>
      <c r="Q292" s="145">
        <v>0</v>
      </c>
      <c r="R292" s="145">
        <f t="shared" si="55"/>
        <v>0</v>
      </c>
      <c r="S292" s="145">
        <v>0</v>
      </c>
      <c r="T292" s="146">
        <f t="shared" si="56"/>
        <v>0</v>
      </c>
      <c r="AR292" s="147" t="s">
        <v>279</v>
      </c>
      <c r="AT292" s="147" t="s">
        <v>270</v>
      </c>
      <c r="AU292" s="147" t="s">
        <v>82</v>
      </c>
      <c r="AY292" s="13" t="s">
        <v>195</v>
      </c>
      <c r="BE292" s="148">
        <f t="shared" si="57"/>
        <v>0</v>
      </c>
      <c r="BF292" s="148">
        <f t="shared" si="58"/>
        <v>0</v>
      </c>
      <c r="BG292" s="148">
        <f t="shared" si="59"/>
        <v>0</v>
      </c>
      <c r="BH292" s="148">
        <f t="shared" si="60"/>
        <v>0</v>
      </c>
      <c r="BI292" s="148">
        <f t="shared" si="61"/>
        <v>0</v>
      </c>
      <c r="BJ292" s="13" t="s">
        <v>82</v>
      </c>
      <c r="BK292" s="148">
        <f t="shared" si="62"/>
        <v>0</v>
      </c>
      <c r="BL292" s="13" t="s">
        <v>251</v>
      </c>
      <c r="BM292" s="147" t="s">
        <v>839</v>
      </c>
    </row>
    <row r="293" spans="2:65" s="1" customFormat="1" ht="16.5" customHeight="1">
      <c r="B293" s="135"/>
      <c r="C293" s="149" t="s">
        <v>770</v>
      </c>
      <c r="D293" s="149" t="s">
        <v>270</v>
      </c>
      <c r="E293" s="150" t="s">
        <v>1763</v>
      </c>
      <c r="F293" s="151" t="s">
        <v>1764</v>
      </c>
      <c r="G293" s="152" t="s">
        <v>336</v>
      </c>
      <c r="H293" s="153">
        <v>22</v>
      </c>
      <c r="I293" s="154"/>
      <c r="J293" s="154"/>
      <c r="K293" s="155"/>
      <c r="L293" s="156"/>
      <c r="M293" s="157" t="s">
        <v>1</v>
      </c>
      <c r="N293" s="158" t="s">
        <v>35</v>
      </c>
      <c r="O293" s="145">
        <v>0</v>
      </c>
      <c r="P293" s="145">
        <f t="shared" si="54"/>
        <v>0</v>
      </c>
      <c r="Q293" s="145">
        <v>0</v>
      </c>
      <c r="R293" s="145">
        <f t="shared" si="55"/>
        <v>0</v>
      </c>
      <c r="S293" s="145">
        <v>0</v>
      </c>
      <c r="T293" s="146">
        <f t="shared" si="56"/>
        <v>0</v>
      </c>
      <c r="AR293" s="147" t="s">
        <v>279</v>
      </c>
      <c r="AT293" s="147" t="s">
        <v>270</v>
      </c>
      <c r="AU293" s="147" t="s">
        <v>82</v>
      </c>
      <c r="AY293" s="13" t="s">
        <v>195</v>
      </c>
      <c r="BE293" s="148">
        <f t="shared" si="57"/>
        <v>0</v>
      </c>
      <c r="BF293" s="148">
        <f t="shared" si="58"/>
        <v>0</v>
      </c>
      <c r="BG293" s="148">
        <f t="shared" si="59"/>
        <v>0</v>
      </c>
      <c r="BH293" s="148">
        <f t="shared" si="60"/>
        <v>0</v>
      </c>
      <c r="BI293" s="148">
        <f t="shared" si="61"/>
        <v>0</v>
      </c>
      <c r="BJ293" s="13" t="s">
        <v>82</v>
      </c>
      <c r="BK293" s="148">
        <f t="shared" si="62"/>
        <v>0</v>
      </c>
      <c r="BL293" s="13" t="s">
        <v>251</v>
      </c>
      <c r="BM293" s="147" t="s">
        <v>855</v>
      </c>
    </row>
    <row r="294" spans="2:65" s="1" customFormat="1" ht="33" customHeight="1">
      <c r="B294" s="135"/>
      <c r="C294" s="149" t="s">
        <v>520</v>
      </c>
      <c r="D294" s="149" t="s">
        <v>270</v>
      </c>
      <c r="E294" s="150" t="s">
        <v>1765</v>
      </c>
      <c r="F294" s="151" t="s">
        <v>1766</v>
      </c>
      <c r="G294" s="152" t="s">
        <v>336</v>
      </c>
      <c r="H294" s="153">
        <v>22</v>
      </c>
      <c r="I294" s="154"/>
      <c r="J294" s="154"/>
      <c r="K294" s="155"/>
      <c r="L294" s="156"/>
      <c r="M294" s="157" t="s">
        <v>1</v>
      </c>
      <c r="N294" s="158" t="s">
        <v>35</v>
      </c>
      <c r="O294" s="145">
        <v>0</v>
      </c>
      <c r="P294" s="145">
        <f t="shared" si="54"/>
        <v>0</v>
      </c>
      <c r="Q294" s="145">
        <v>1.31E-3</v>
      </c>
      <c r="R294" s="145">
        <f t="shared" si="55"/>
        <v>2.8819999999999998E-2</v>
      </c>
      <c r="S294" s="145">
        <v>0</v>
      </c>
      <c r="T294" s="146">
        <f t="shared" si="56"/>
        <v>0</v>
      </c>
      <c r="AR294" s="147" t="s">
        <v>279</v>
      </c>
      <c r="AT294" s="147" t="s">
        <v>270</v>
      </c>
      <c r="AU294" s="147" t="s">
        <v>82</v>
      </c>
      <c r="AY294" s="13" t="s">
        <v>195</v>
      </c>
      <c r="BE294" s="148">
        <f t="shared" si="57"/>
        <v>0</v>
      </c>
      <c r="BF294" s="148">
        <f t="shared" si="58"/>
        <v>0</v>
      </c>
      <c r="BG294" s="148">
        <f t="shared" si="59"/>
        <v>0</v>
      </c>
      <c r="BH294" s="148">
        <f t="shared" si="60"/>
        <v>0</v>
      </c>
      <c r="BI294" s="148">
        <f t="shared" si="61"/>
        <v>0</v>
      </c>
      <c r="BJ294" s="13" t="s">
        <v>82</v>
      </c>
      <c r="BK294" s="148">
        <f t="shared" si="62"/>
        <v>0</v>
      </c>
      <c r="BL294" s="13" t="s">
        <v>251</v>
      </c>
      <c r="BM294" s="147" t="s">
        <v>859</v>
      </c>
    </row>
    <row r="295" spans="2:65" s="1" customFormat="1" ht="24.2" customHeight="1">
      <c r="B295" s="135"/>
      <c r="C295" s="136" t="s">
        <v>777</v>
      </c>
      <c r="D295" s="136" t="s">
        <v>197</v>
      </c>
      <c r="E295" s="137" t="s">
        <v>1767</v>
      </c>
      <c r="F295" s="138" t="s">
        <v>1768</v>
      </c>
      <c r="G295" s="139" t="s">
        <v>336</v>
      </c>
      <c r="H295" s="140">
        <v>33</v>
      </c>
      <c r="I295" s="141"/>
      <c r="J295" s="141"/>
      <c r="K295" s="142"/>
      <c r="L295" s="25"/>
      <c r="M295" s="143" t="s">
        <v>1</v>
      </c>
      <c r="N295" s="144" t="s">
        <v>35</v>
      </c>
      <c r="O295" s="145">
        <v>0.39018000000000003</v>
      </c>
      <c r="P295" s="145">
        <f t="shared" si="54"/>
        <v>12.875940000000002</v>
      </c>
      <c r="Q295" s="145">
        <v>0</v>
      </c>
      <c r="R295" s="145">
        <f t="shared" si="55"/>
        <v>0</v>
      </c>
      <c r="S295" s="145">
        <v>0</v>
      </c>
      <c r="T295" s="146">
        <f t="shared" si="56"/>
        <v>0</v>
      </c>
      <c r="AR295" s="147" t="s">
        <v>251</v>
      </c>
      <c r="AT295" s="147" t="s">
        <v>197</v>
      </c>
      <c r="AU295" s="147" t="s">
        <v>82</v>
      </c>
      <c r="AY295" s="13" t="s">
        <v>195</v>
      </c>
      <c r="BE295" s="148">
        <f t="shared" si="57"/>
        <v>0</v>
      </c>
      <c r="BF295" s="148">
        <f t="shared" si="58"/>
        <v>0</v>
      </c>
      <c r="BG295" s="148">
        <f t="shared" si="59"/>
        <v>0</v>
      </c>
      <c r="BH295" s="148">
        <f t="shared" si="60"/>
        <v>0</v>
      </c>
      <c r="BI295" s="148">
        <f t="shared" si="61"/>
        <v>0</v>
      </c>
      <c r="BJ295" s="13" t="s">
        <v>82</v>
      </c>
      <c r="BK295" s="148">
        <f t="shared" si="62"/>
        <v>0</v>
      </c>
      <c r="BL295" s="13" t="s">
        <v>251</v>
      </c>
      <c r="BM295" s="147" t="s">
        <v>863</v>
      </c>
    </row>
    <row r="296" spans="2:65" s="1" customFormat="1" ht="44.25" customHeight="1">
      <c r="B296" s="135"/>
      <c r="C296" s="149" t="s">
        <v>523</v>
      </c>
      <c r="D296" s="149" t="s">
        <v>270</v>
      </c>
      <c r="E296" s="150" t="s">
        <v>1769</v>
      </c>
      <c r="F296" s="151" t="s">
        <v>1770</v>
      </c>
      <c r="G296" s="152" t="s">
        <v>336</v>
      </c>
      <c r="H296" s="153">
        <v>33</v>
      </c>
      <c r="I296" s="154"/>
      <c r="J296" s="154"/>
      <c r="K296" s="155"/>
      <c r="L296" s="156"/>
      <c r="M296" s="157" t="s">
        <v>1</v>
      </c>
      <c r="N296" s="158" t="s">
        <v>35</v>
      </c>
      <c r="O296" s="145">
        <v>0</v>
      </c>
      <c r="P296" s="145">
        <f t="shared" si="54"/>
        <v>0</v>
      </c>
      <c r="Q296" s="145">
        <v>2.5999999999999998E-4</v>
      </c>
      <c r="R296" s="145">
        <f t="shared" si="55"/>
        <v>8.5799999999999991E-3</v>
      </c>
      <c r="S296" s="145">
        <v>0</v>
      </c>
      <c r="T296" s="146">
        <f t="shared" si="56"/>
        <v>0</v>
      </c>
      <c r="AR296" s="147" t="s">
        <v>279</v>
      </c>
      <c r="AT296" s="147" t="s">
        <v>270</v>
      </c>
      <c r="AU296" s="147" t="s">
        <v>82</v>
      </c>
      <c r="AY296" s="13" t="s">
        <v>195</v>
      </c>
      <c r="BE296" s="148">
        <f t="shared" si="57"/>
        <v>0</v>
      </c>
      <c r="BF296" s="148">
        <f t="shared" si="58"/>
        <v>0</v>
      </c>
      <c r="BG296" s="148">
        <f t="shared" si="59"/>
        <v>0</v>
      </c>
      <c r="BH296" s="148">
        <f t="shared" si="60"/>
        <v>0</v>
      </c>
      <c r="BI296" s="148">
        <f t="shared" si="61"/>
        <v>0</v>
      </c>
      <c r="BJ296" s="13" t="s">
        <v>82</v>
      </c>
      <c r="BK296" s="148">
        <f t="shared" si="62"/>
        <v>0</v>
      </c>
      <c r="BL296" s="13" t="s">
        <v>251</v>
      </c>
      <c r="BM296" s="147" t="s">
        <v>867</v>
      </c>
    </row>
    <row r="297" spans="2:65" s="1" customFormat="1" ht="33" customHeight="1">
      <c r="B297" s="135"/>
      <c r="C297" s="136" t="s">
        <v>784</v>
      </c>
      <c r="D297" s="136" t="s">
        <v>197</v>
      </c>
      <c r="E297" s="137" t="s">
        <v>1771</v>
      </c>
      <c r="F297" s="138" t="s">
        <v>1772</v>
      </c>
      <c r="G297" s="139" t="s">
        <v>336</v>
      </c>
      <c r="H297" s="140">
        <v>2</v>
      </c>
      <c r="I297" s="141"/>
      <c r="J297" s="141"/>
      <c r="K297" s="142"/>
      <c r="L297" s="25"/>
      <c r="M297" s="143" t="s">
        <v>1</v>
      </c>
      <c r="N297" s="144" t="s">
        <v>35</v>
      </c>
      <c r="O297" s="145">
        <v>0.42222999999999999</v>
      </c>
      <c r="P297" s="145">
        <f t="shared" si="54"/>
        <v>0.84445999999999999</v>
      </c>
      <c r="Q297" s="145">
        <v>6.9907169999999997E-6</v>
      </c>
      <c r="R297" s="145">
        <f t="shared" si="55"/>
        <v>1.3981433999999999E-5</v>
      </c>
      <c r="S297" s="145">
        <v>0</v>
      </c>
      <c r="T297" s="146">
        <f t="shared" si="56"/>
        <v>0</v>
      </c>
      <c r="AR297" s="147" t="s">
        <v>251</v>
      </c>
      <c r="AT297" s="147" t="s">
        <v>197</v>
      </c>
      <c r="AU297" s="147" t="s">
        <v>82</v>
      </c>
      <c r="AY297" s="13" t="s">
        <v>195</v>
      </c>
      <c r="BE297" s="148">
        <f t="shared" si="57"/>
        <v>0</v>
      </c>
      <c r="BF297" s="148">
        <f t="shared" si="58"/>
        <v>0</v>
      </c>
      <c r="BG297" s="148">
        <f t="shared" si="59"/>
        <v>0</v>
      </c>
      <c r="BH297" s="148">
        <f t="shared" si="60"/>
        <v>0</v>
      </c>
      <c r="BI297" s="148">
        <f t="shared" si="61"/>
        <v>0</v>
      </c>
      <c r="BJ297" s="13" t="s">
        <v>82</v>
      </c>
      <c r="BK297" s="148">
        <f t="shared" si="62"/>
        <v>0</v>
      </c>
      <c r="BL297" s="13" t="s">
        <v>251</v>
      </c>
      <c r="BM297" s="147" t="s">
        <v>873</v>
      </c>
    </row>
    <row r="298" spans="2:65" s="1" customFormat="1" ht="49.15" customHeight="1">
      <c r="B298" s="135"/>
      <c r="C298" s="149" t="s">
        <v>527</v>
      </c>
      <c r="D298" s="149" t="s">
        <v>270</v>
      </c>
      <c r="E298" s="150" t="s">
        <v>1773</v>
      </c>
      <c r="F298" s="151" t="s">
        <v>1774</v>
      </c>
      <c r="G298" s="152" t="s">
        <v>336</v>
      </c>
      <c r="H298" s="153">
        <v>2</v>
      </c>
      <c r="I298" s="154"/>
      <c r="J298" s="154"/>
      <c r="K298" s="155"/>
      <c r="L298" s="156"/>
      <c r="M298" s="157" t="s">
        <v>1</v>
      </c>
      <c r="N298" s="158" t="s">
        <v>35</v>
      </c>
      <c r="O298" s="145">
        <v>0</v>
      </c>
      <c r="P298" s="145">
        <f t="shared" si="54"/>
        <v>0</v>
      </c>
      <c r="Q298" s="145">
        <v>2.2000000000000001E-4</v>
      </c>
      <c r="R298" s="145">
        <f t="shared" si="55"/>
        <v>4.4000000000000002E-4</v>
      </c>
      <c r="S298" s="145">
        <v>0</v>
      </c>
      <c r="T298" s="146">
        <f t="shared" si="56"/>
        <v>0</v>
      </c>
      <c r="AR298" s="147" t="s">
        <v>279</v>
      </c>
      <c r="AT298" s="147" t="s">
        <v>270</v>
      </c>
      <c r="AU298" s="147" t="s">
        <v>82</v>
      </c>
      <c r="AY298" s="13" t="s">
        <v>195</v>
      </c>
      <c r="BE298" s="148">
        <f t="shared" si="57"/>
        <v>0</v>
      </c>
      <c r="BF298" s="148">
        <f t="shared" si="58"/>
        <v>0</v>
      </c>
      <c r="BG298" s="148">
        <f t="shared" si="59"/>
        <v>0</v>
      </c>
      <c r="BH298" s="148">
        <f t="shared" si="60"/>
        <v>0</v>
      </c>
      <c r="BI298" s="148">
        <f t="shared" si="61"/>
        <v>0</v>
      </c>
      <c r="BJ298" s="13" t="s">
        <v>82</v>
      </c>
      <c r="BK298" s="148">
        <f t="shared" si="62"/>
        <v>0</v>
      </c>
      <c r="BL298" s="13" t="s">
        <v>251</v>
      </c>
      <c r="BM298" s="147" t="s">
        <v>876</v>
      </c>
    </row>
    <row r="299" spans="2:65" s="1" customFormat="1" ht="33" customHeight="1">
      <c r="B299" s="135"/>
      <c r="C299" s="136" t="s">
        <v>791</v>
      </c>
      <c r="D299" s="136" t="s">
        <v>197</v>
      </c>
      <c r="E299" s="137" t="s">
        <v>1775</v>
      </c>
      <c r="F299" s="138" t="s">
        <v>1776</v>
      </c>
      <c r="G299" s="139" t="s">
        <v>336</v>
      </c>
      <c r="H299" s="140">
        <v>2</v>
      </c>
      <c r="I299" s="141"/>
      <c r="J299" s="141"/>
      <c r="K299" s="142"/>
      <c r="L299" s="25"/>
      <c r="M299" s="143" t="s">
        <v>1</v>
      </c>
      <c r="N299" s="144" t="s">
        <v>35</v>
      </c>
      <c r="O299" s="145">
        <v>0.55508000000000002</v>
      </c>
      <c r="P299" s="145">
        <f t="shared" si="54"/>
        <v>1.11016</v>
      </c>
      <c r="Q299" s="145">
        <v>0</v>
      </c>
      <c r="R299" s="145">
        <f t="shared" si="55"/>
        <v>0</v>
      </c>
      <c r="S299" s="145">
        <v>0</v>
      </c>
      <c r="T299" s="146">
        <f t="shared" si="56"/>
        <v>0</v>
      </c>
      <c r="AR299" s="147" t="s">
        <v>251</v>
      </c>
      <c r="AT299" s="147" t="s">
        <v>197</v>
      </c>
      <c r="AU299" s="147" t="s">
        <v>82</v>
      </c>
      <c r="AY299" s="13" t="s">
        <v>195</v>
      </c>
      <c r="BE299" s="148">
        <f t="shared" si="57"/>
        <v>0</v>
      </c>
      <c r="BF299" s="148">
        <f t="shared" si="58"/>
        <v>0</v>
      </c>
      <c r="BG299" s="148">
        <f t="shared" si="59"/>
        <v>0</v>
      </c>
      <c r="BH299" s="148">
        <f t="shared" si="60"/>
        <v>0</v>
      </c>
      <c r="BI299" s="148">
        <f t="shared" si="61"/>
        <v>0</v>
      </c>
      <c r="BJ299" s="13" t="s">
        <v>82</v>
      </c>
      <c r="BK299" s="148">
        <f t="shared" si="62"/>
        <v>0</v>
      </c>
      <c r="BL299" s="13" t="s">
        <v>251</v>
      </c>
      <c r="BM299" s="147" t="s">
        <v>880</v>
      </c>
    </row>
    <row r="300" spans="2:65" s="1" customFormat="1" ht="24.2" customHeight="1">
      <c r="B300" s="135"/>
      <c r="C300" s="149" t="s">
        <v>530</v>
      </c>
      <c r="D300" s="149" t="s">
        <v>270</v>
      </c>
      <c r="E300" s="150" t="s">
        <v>1777</v>
      </c>
      <c r="F300" s="151" t="s">
        <v>1778</v>
      </c>
      <c r="G300" s="152" t="s">
        <v>336</v>
      </c>
      <c r="H300" s="153">
        <v>2</v>
      </c>
      <c r="I300" s="154"/>
      <c r="J300" s="154"/>
      <c r="K300" s="155"/>
      <c r="L300" s="156"/>
      <c r="M300" s="157" t="s">
        <v>1</v>
      </c>
      <c r="N300" s="158" t="s">
        <v>35</v>
      </c>
      <c r="O300" s="145">
        <v>0</v>
      </c>
      <c r="P300" s="145">
        <f t="shared" si="54"/>
        <v>0</v>
      </c>
      <c r="Q300" s="145">
        <v>0</v>
      </c>
      <c r="R300" s="145">
        <f t="shared" si="55"/>
        <v>0</v>
      </c>
      <c r="S300" s="145">
        <v>0</v>
      </c>
      <c r="T300" s="146">
        <f t="shared" si="56"/>
        <v>0</v>
      </c>
      <c r="AR300" s="147" t="s">
        <v>279</v>
      </c>
      <c r="AT300" s="147" t="s">
        <v>270</v>
      </c>
      <c r="AU300" s="147" t="s">
        <v>82</v>
      </c>
      <c r="AY300" s="13" t="s">
        <v>195</v>
      </c>
      <c r="BE300" s="148">
        <f t="shared" si="57"/>
        <v>0</v>
      </c>
      <c r="BF300" s="148">
        <f t="shared" si="58"/>
        <v>0</v>
      </c>
      <c r="BG300" s="148">
        <f t="shared" si="59"/>
        <v>0</v>
      </c>
      <c r="BH300" s="148">
        <f t="shared" si="60"/>
        <v>0</v>
      </c>
      <c r="BI300" s="148">
        <f t="shared" si="61"/>
        <v>0</v>
      </c>
      <c r="BJ300" s="13" t="s">
        <v>82</v>
      </c>
      <c r="BK300" s="148">
        <f t="shared" si="62"/>
        <v>0</v>
      </c>
      <c r="BL300" s="13" t="s">
        <v>251</v>
      </c>
      <c r="BM300" s="147" t="s">
        <v>883</v>
      </c>
    </row>
    <row r="301" spans="2:65" s="1" customFormat="1" ht="24.2" customHeight="1">
      <c r="B301" s="135"/>
      <c r="C301" s="136" t="s">
        <v>798</v>
      </c>
      <c r="D301" s="136" t="s">
        <v>197</v>
      </c>
      <c r="E301" s="137" t="s">
        <v>1779</v>
      </c>
      <c r="F301" s="138" t="s">
        <v>1780</v>
      </c>
      <c r="G301" s="139" t="s">
        <v>336</v>
      </c>
      <c r="H301" s="140">
        <v>24</v>
      </c>
      <c r="I301" s="141"/>
      <c r="J301" s="141"/>
      <c r="K301" s="142"/>
      <c r="L301" s="25"/>
      <c r="M301" s="143" t="s">
        <v>1</v>
      </c>
      <c r="N301" s="144" t="s">
        <v>35</v>
      </c>
      <c r="O301" s="145">
        <v>0.39212999999999998</v>
      </c>
      <c r="P301" s="145">
        <f t="shared" si="54"/>
        <v>9.4111200000000004</v>
      </c>
      <c r="Q301" s="145">
        <v>0</v>
      </c>
      <c r="R301" s="145">
        <f t="shared" si="55"/>
        <v>0</v>
      </c>
      <c r="S301" s="145">
        <v>0</v>
      </c>
      <c r="T301" s="146">
        <f t="shared" si="56"/>
        <v>0</v>
      </c>
      <c r="AR301" s="147" t="s">
        <v>251</v>
      </c>
      <c r="AT301" s="147" t="s">
        <v>197</v>
      </c>
      <c r="AU301" s="147" t="s">
        <v>82</v>
      </c>
      <c r="AY301" s="13" t="s">
        <v>195</v>
      </c>
      <c r="BE301" s="148">
        <f t="shared" si="57"/>
        <v>0</v>
      </c>
      <c r="BF301" s="148">
        <f t="shared" si="58"/>
        <v>0</v>
      </c>
      <c r="BG301" s="148">
        <f t="shared" si="59"/>
        <v>0</v>
      </c>
      <c r="BH301" s="148">
        <f t="shared" si="60"/>
        <v>0</v>
      </c>
      <c r="BI301" s="148">
        <f t="shared" si="61"/>
        <v>0</v>
      </c>
      <c r="BJ301" s="13" t="s">
        <v>82</v>
      </c>
      <c r="BK301" s="148">
        <f t="shared" si="62"/>
        <v>0</v>
      </c>
      <c r="BL301" s="13" t="s">
        <v>251</v>
      </c>
      <c r="BM301" s="147" t="s">
        <v>887</v>
      </c>
    </row>
    <row r="302" spans="2:65" s="1" customFormat="1" ht="44.25" customHeight="1">
      <c r="B302" s="135"/>
      <c r="C302" s="149" t="s">
        <v>534</v>
      </c>
      <c r="D302" s="149" t="s">
        <v>270</v>
      </c>
      <c r="E302" s="150" t="s">
        <v>1781</v>
      </c>
      <c r="F302" s="151" t="s">
        <v>1782</v>
      </c>
      <c r="G302" s="152" t="s">
        <v>336</v>
      </c>
      <c r="H302" s="153">
        <v>2</v>
      </c>
      <c r="I302" s="154"/>
      <c r="J302" s="154"/>
      <c r="K302" s="155"/>
      <c r="L302" s="156"/>
      <c r="M302" s="157" t="s">
        <v>1</v>
      </c>
      <c r="N302" s="158" t="s">
        <v>35</v>
      </c>
      <c r="O302" s="145">
        <v>0</v>
      </c>
      <c r="P302" s="145">
        <f t="shared" si="54"/>
        <v>0</v>
      </c>
      <c r="Q302" s="145">
        <v>0</v>
      </c>
      <c r="R302" s="145">
        <f t="shared" si="55"/>
        <v>0</v>
      </c>
      <c r="S302" s="145">
        <v>0</v>
      </c>
      <c r="T302" s="146">
        <f t="shared" si="56"/>
        <v>0</v>
      </c>
      <c r="AR302" s="147" t="s">
        <v>279</v>
      </c>
      <c r="AT302" s="147" t="s">
        <v>270</v>
      </c>
      <c r="AU302" s="147" t="s">
        <v>82</v>
      </c>
      <c r="AY302" s="13" t="s">
        <v>195</v>
      </c>
      <c r="BE302" s="148">
        <f t="shared" si="57"/>
        <v>0</v>
      </c>
      <c r="BF302" s="148">
        <f t="shared" si="58"/>
        <v>0</v>
      </c>
      <c r="BG302" s="148">
        <f t="shared" si="59"/>
        <v>0</v>
      </c>
      <c r="BH302" s="148">
        <f t="shared" si="60"/>
        <v>0</v>
      </c>
      <c r="BI302" s="148">
        <f t="shared" si="61"/>
        <v>0</v>
      </c>
      <c r="BJ302" s="13" t="s">
        <v>82</v>
      </c>
      <c r="BK302" s="148">
        <f t="shared" si="62"/>
        <v>0</v>
      </c>
      <c r="BL302" s="13" t="s">
        <v>251</v>
      </c>
      <c r="BM302" s="147" t="s">
        <v>890</v>
      </c>
    </row>
    <row r="303" spans="2:65" s="1" customFormat="1" ht="44.25" customHeight="1">
      <c r="B303" s="135"/>
      <c r="C303" s="149" t="s">
        <v>805</v>
      </c>
      <c r="D303" s="149" t="s">
        <v>270</v>
      </c>
      <c r="E303" s="150" t="s">
        <v>1783</v>
      </c>
      <c r="F303" s="151" t="s">
        <v>1784</v>
      </c>
      <c r="G303" s="152" t="s">
        <v>336</v>
      </c>
      <c r="H303" s="153">
        <v>22</v>
      </c>
      <c r="I303" s="154"/>
      <c r="J303" s="154"/>
      <c r="K303" s="155"/>
      <c r="L303" s="156"/>
      <c r="M303" s="157" t="s">
        <v>1</v>
      </c>
      <c r="N303" s="158" t="s">
        <v>35</v>
      </c>
      <c r="O303" s="145">
        <v>0</v>
      </c>
      <c r="P303" s="145">
        <f t="shared" si="54"/>
        <v>0</v>
      </c>
      <c r="Q303" s="145">
        <v>1.5299999999999999E-3</v>
      </c>
      <c r="R303" s="145">
        <f t="shared" si="55"/>
        <v>3.3659999999999995E-2</v>
      </c>
      <c r="S303" s="145">
        <v>0</v>
      </c>
      <c r="T303" s="146">
        <f t="shared" si="56"/>
        <v>0</v>
      </c>
      <c r="AR303" s="147" t="s">
        <v>279</v>
      </c>
      <c r="AT303" s="147" t="s">
        <v>270</v>
      </c>
      <c r="AU303" s="147" t="s">
        <v>82</v>
      </c>
      <c r="AY303" s="13" t="s">
        <v>195</v>
      </c>
      <c r="BE303" s="148">
        <f t="shared" si="57"/>
        <v>0</v>
      </c>
      <c r="BF303" s="148">
        <f t="shared" si="58"/>
        <v>0</v>
      </c>
      <c r="BG303" s="148">
        <f t="shared" si="59"/>
        <v>0</v>
      </c>
      <c r="BH303" s="148">
        <f t="shared" si="60"/>
        <v>0</v>
      </c>
      <c r="BI303" s="148">
        <f t="shared" si="61"/>
        <v>0</v>
      </c>
      <c r="BJ303" s="13" t="s">
        <v>82</v>
      </c>
      <c r="BK303" s="148">
        <f t="shared" si="62"/>
        <v>0</v>
      </c>
      <c r="BL303" s="13" t="s">
        <v>251</v>
      </c>
      <c r="BM303" s="147" t="s">
        <v>894</v>
      </c>
    </row>
    <row r="304" spans="2:65" s="1" customFormat="1" ht="24.2" customHeight="1">
      <c r="B304" s="135"/>
      <c r="C304" s="136" t="s">
        <v>537</v>
      </c>
      <c r="D304" s="136" t="s">
        <v>197</v>
      </c>
      <c r="E304" s="137" t="s">
        <v>1785</v>
      </c>
      <c r="F304" s="138" t="s">
        <v>1786</v>
      </c>
      <c r="G304" s="139" t="s">
        <v>336</v>
      </c>
      <c r="H304" s="140">
        <v>8</v>
      </c>
      <c r="I304" s="141"/>
      <c r="J304" s="141"/>
      <c r="K304" s="142"/>
      <c r="L304" s="25"/>
      <c r="M304" s="143" t="s">
        <v>1</v>
      </c>
      <c r="N304" s="144" t="s">
        <v>35</v>
      </c>
      <c r="O304" s="145">
        <v>0.35914000000000001</v>
      </c>
      <c r="P304" s="145">
        <f t="shared" si="54"/>
        <v>2.8731200000000001</v>
      </c>
      <c r="Q304" s="145">
        <v>0</v>
      </c>
      <c r="R304" s="145">
        <f t="shared" si="55"/>
        <v>0</v>
      </c>
      <c r="S304" s="145">
        <v>0</v>
      </c>
      <c r="T304" s="146">
        <f t="shared" si="56"/>
        <v>0</v>
      </c>
      <c r="AR304" s="147" t="s">
        <v>251</v>
      </c>
      <c r="AT304" s="147" t="s">
        <v>197</v>
      </c>
      <c r="AU304" s="147" t="s">
        <v>82</v>
      </c>
      <c r="AY304" s="13" t="s">
        <v>195</v>
      </c>
      <c r="BE304" s="148">
        <f t="shared" si="57"/>
        <v>0</v>
      </c>
      <c r="BF304" s="148">
        <f t="shared" si="58"/>
        <v>0</v>
      </c>
      <c r="BG304" s="148">
        <f t="shared" si="59"/>
        <v>0</v>
      </c>
      <c r="BH304" s="148">
        <f t="shared" si="60"/>
        <v>0</v>
      </c>
      <c r="BI304" s="148">
        <f t="shared" si="61"/>
        <v>0</v>
      </c>
      <c r="BJ304" s="13" t="s">
        <v>82</v>
      </c>
      <c r="BK304" s="148">
        <f t="shared" si="62"/>
        <v>0</v>
      </c>
      <c r="BL304" s="13" t="s">
        <v>251</v>
      </c>
      <c r="BM304" s="147" t="s">
        <v>897</v>
      </c>
    </row>
    <row r="305" spans="2:65" s="1" customFormat="1" ht="37.9" customHeight="1">
      <c r="B305" s="135"/>
      <c r="C305" s="149" t="s">
        <v>812</v>
      </c>
      <c r="D305" s="149" t="s">
        <v>270</v>
      </c>
      <c r="E305" s="150" t="s">
        <v>1787</v>
      </c>
      <c r="F305" s="151" t="s">
        <v>1788</v>
      </c>
      <c r="G305" s="152" t="s">
        <v>336</v>
      </c>
      <c r="H305" s="153">
        <v>8</v>
      </c>
      <c r="I305" s="154"/>
      <c r="J305" s="154"/>
      <c r="K305" s="155"/>
      <c r="L305" s="156"/>
      <c r="M305" s="157" t="s">
        <v>1</v>
      </c>
      <c r="N305" s="158" t="s">
        <v>35</v>
      </c>
      <c r="O305" s="145">
        <v>0</v>
      </c>
      <c r="P305" s="145">
        <f t="shared" si="54"/>
        <v>0</v>
      </c>
      <c r="Q305" s="145">
        <v>2.5999999999999998E-4</v>
      </c>
      <c r="R305" s="145">
        <f t="shared" si="55"/>
        <v>2.0799999999999998E-3</v>
      </c>
      <c r="S305" s="145">
        <v>0</v>
      </c>
      <c r="T305" s="146">
        <f t="shared" si="56"/>
        <v>0</v>
      </c>
      <c r="AR305" s="147" t="s">
        <v>279</v>
      </c>
      <c r="AT305" s="147" t="s">
        <v>270</v>
      </c>
      <c r="AU305" s="147" t="s">
        <v>82</v>
      </c>
      <c r="AY305" s="13" t="s">
        <v>195</v>
      </c>
      <c r="BE305" s="148">
        <f t="shared" si="57"/>
        <v>0</v>
      </c>
      <c r="BF305" s="148">
        <f t="shared" si="58"/>
        <v>0</v>
      </c>
      <c r="BG305" s="148">
        <f t="shared" si="59"/>
        <v>0</v>
      </c>
      <c r="BH305" s="148">
        <f t="shared" si="60"/>
        <v>0</v>
      </c>
      <c r="BI305" s="148">
        <f t="shared" si="61"/>
        <v>0</v>
      </c>
      <c r="BJ305" s="13" t="s">
        <v>82</v>
      </c>
      <c r="BK305" s="148">
        <f t="shared" si="62"/>
        <v>0</v>
      </c>
      <c r="BL305" s="13" t="s">
        <v>251</v>
      </c>
      <c r="BM305" s="147" t="s">
        <v>901</v>
      </c>
    </row>
    <row r="306" spans="2:65" s="1" customFormat="1" ht="24.2" customHeight="1">
      <c r="B306" s="135"/>
      <c r="C306" s="136" t="s">
        <v>541</v>
      </c>
      <c r="D306" s="136" t="s">
        <v>197</v>
      </c>
      <c r="E306" s="137" t="s">
        <v>1789</v>
      </c>
      <c r="F306" s="138" t="s">
        <v>1790</v>
      </c>
      <c r="G306" s="139" t="s">
        <v>596</v>
      </c>
      <c r="H306" s="140">
        <v>689.96100000000001</v>
      </c>
      <c r="I306" s="141"/>
      <c r="J306" s="141"/>
      <c r="K306" s="142"/>
      <c r="L306" s="25"/>
      <c r="M306" s="143" t="s">
        <v>1</v>
      </c>
      <c r="N306" s="144" t="s">
        <v>35</v>
      </c>
      <c r="O306" s="145">
        <v>0</v>
      </c>
      <c r="P306" s="145">
        <f t="shared" si="54"/>
        <v>0</v>
      </c>
      <c r="Q306" s="145">
        <v>0</v>
      </c>
      <c r="R306" s="145">
        <f t="shared" si="55"/>
        <v>0</v>
      </c>
      <c r="S306" s="145">
        <v>0</v>
      </c>
      <c r="T306" s="146">
        <f t="shared" si="56"/>
        <v>0</v>
      </c>
      <c r="AR306" s="147" t="s">
        <v>251</v>
      </c>
      <c r="AT306" s="147" t="s">
        <v>197</v>
      </c>
      <c r="AU306" s="147" t="s">
        <v>82</v>
      </c>
      <c r="AY306" s="13" t="s">
        <v>195</v>
      </c>
      <c r="BE306" s="148">
        <f t="shared" si="57"/>
        <v>0</v>
      </c>
      <c r="BF306" s="148">
        <f t="shared" si="58"/>
        <v>0</v>
      </c>
      <c r="BG306" s="148">
        <f t="shared" si="59"/>
        <v>0</v>
      </c>
      <c r="BH306" s="148">
        <f t="shared" si="60"/>
        <v>0</v>
      </c>
      <c r="BI306" s="148">
        <f t="shared" si="61"/>
        <v>0</v>
      </c>
      <c r="BJ306" s="13" t="s">
        <v>82</v>
      </c>
      <c r="BK306" s="148">
        <f t="shared" si="62"/>
        <v>0</v>
      </c>
      <c r="BL306" s="13" t="s">
        <v>251</v>
      </c>
      <c r="BM306" s="147" t="s">
        <v>904</v>
      </c>
    </row>
    <row r="307" spans="2:65" s="1" customFormat="1" ht="33" customHeight="1">
      <c r="B307" s="135"/>
      <c r="C307" s="136" t="s">
        <v>821</v>
      </c>
      <c r="D307" s="136" t="s">
        <v>197</v>
      </c>
      <c r="E307" s="137" t="s">
        <v>1791</v>
      </c>
      <c r="F307" s="138" t="s">
        <v>1792</v>
      </c>
      <c r="G307" s="139" t="s">
        <v>596</v>
      </c>
      <c r="H307" s="140">
        <v>689.96100000000001</v>
      </c>
      <c r="I307" s="141"/>
      <c r="J307" s="141"/>
      <c r="K307" s="142"/>
      <c r="L307" s="25"/>
      <c r="M307" s="143" t="s">
        <v>1</v>
      </c>
      <c r="N307" s="144" t="s">
        <v>35</v>
      </c>
      <c r="O307" s="145">
        <v>0</v>
      </c>
      <c r="P307" s="145">
        <f t="shared" si="54"/>
        <v>0</v>
      </c>
      <c r="Q307" s="145">
        <v>0</v>
      </c>
      <c r="R307" s="145">
        <f t="shared" si="55"/>
        <v>0</v>
      </c>
      <c r="S307" s="145">
        <v>0</v>
      </c>
      <c r="T307" s="146">
        <f t="shared" si="56"/>
        <v>0</v>
      </c>
      <c r="AR307" s="147" t="s">
        <v>251</v>
      </c>
      <c r="AT307" s="147" t="s">
        <v>197</v>
      </c>
      <c r="AU307" s="147" t="s">
        <v>82</v>
      </c>
      <c r="AY307" s="13" t="s">
        <v>195</v>
      </c>
      <c r="BE307" s="148">
        <f t="shared" si="57"/>
        <v>0</v>
      </c>
      <c r="BF307" s="148">
        <f t="shared" si="58"/>
        <v>0</v>
      </c>
      <c r="BG307" s="148">
        <f t="shared" si="59"/>
        <v>0</v>
      </c>
      <c r="BH307" s="148">
        <f t="shared" si="60"/>
        <v>0</v>
      </c>
      <c r="BI307" s="148">
        <f t="shared" si="61"/>
        <v>0</v>
      </c>
      <c r="BJ307" s="13" t="s">
        <v>82</v>
      </c>
      <c r="BK307" s="148">
        <f t="shared" si="62"/>
        <v>0</v>
      </c>
      <c r="BL307" s="13" t="s">
        <v>251</v>
      </c>
      <c r="BM307" s="147" t="s">
        <v>908</v>
      </c>
    </row>
    <row r="308" spans="2:65" s="11" customFormat="1" ht="22.9" customHeight="1">
      <c r="B308" s="124"/>
      <c r="D308" s="125" t="s">
        <v>68</v>
      </c>
      <c r="E308" s="133" t="s">
        <v>1793</v>
      </c>
      <c r="F308" s="133" t="s">
        <v>1794</v>
      </c>
      <c r="J308" s="134"/>
      <c r="L308" s="124"/>
      <c r="M308" s="128"/>
      <c r="P308" s="129">
        <f>SUM(P309:P313)</f>
        <v>1.5575399999999999</v>
      </c>
      <c r="R308" s="129">
        <f>SUM(R309:R313)</f>
        <v>0</v>
      </c>
      <c r="T308" s="130">
        <f>SUM(T309:T313)</f>
        <v>0</v>
      </c>
      <c r="AR308" s="125" t="s">
        <v>82</v>
      </c>
      <c r="AT308" s="131" t="s">
        <v>68</v>
      </c>
      <c r="AU308" s="131" t="s">
        <v>76</v>
      </c>
      <c r="AY308" s="125" t="s">
        <v>195</v>
      </c>
      <c r="BK308" s="132">
        <f>SUM(BK309:BK313)</f>
        <v>0</v>
      </c>
    </row>
    <row r="309" spans="2:65" s="1" customFormat="1" ht="24.2" customHeight="1">
      <c r="B309" s="135"/>
      <c r="C309" s="136" t="s">
        <v>544</v>
      </c>
      <c r="D309" s="136" t="s">
        <v>197</v>
      </c>
      <c r="E309" s="137" t="s">
        <v>1795</v>
      </c>
      <c r="F309" s="138" t="s">
        <v>1796</v>
      </c>
      <c r="G309" s="139" t="s">
        <v>336</v>
      </c>
      <c r="H309" s="140">
        <v>2</v>
      </c>
      <c r="I309" s="141"/>
      <c r="J309" s="141"/>
      <c r="K309" s="142"/>
      <c r="L309" s="25"/>
      <c r="M309" s="143" t="s">
        <v>1</v>
      </c>
      <c r="N309" s="144" t="s">
        <v>35</v>
      </c>
      <c r="O309" s="145">
        <v>0.77876999999999996</v>
      </c>
      <c r="P309" s="145">
        <f>O309*H309</f>
        <v>1.5575399999999999</v>
      </c>
      <c r="Q309" s="145">
        <v>0</v>
      </c>
      <c r="R309" s="145">
        <f>Q309*H309</f>
        <v>0</v>
      </c>
      <c r="S309" s="145">
        <v>0</v>
      </c>
      <c r="T309" s="146">
        <f>S309*H309</f>
        <v>0</v>
      </c>
      <c r="AR309" s="147" t="s">
        <v>251</v>
      </c>
      <c r="AT309" s="147" t="s">
        <v>197</v>
      </c>
      <c r="AU309" s="147" t="s">
        <v>82</v>
      </c>
      <c r="AY309" s="13" t="s">
        <v>195</v>
      </c>
      <c r="BE309" s="148">
        <f>IF(N309="základná",J309,0)</f>
        <v>0</v>
      </c>
      <c r="BF309" s="148">
        <f>IF(N309="znížená",J309,0)</f>
        <v>0</v>
      </c>
      <c r="BG309" s="148">
        <f>IF(N309="zákl. prenesená",J309,0)</f>
        <v>0</v>
      </c>
      <c r="BH309" s="148">
        <f>IF(N309="zníž. prenesená",J309,0)</f>
        <v>0</v>
      </c>
      <c r="BI309" s="148">
        <f>IF(N309="nulová",J309,0)</f>
        <v>0</v>
      </c>
      <c r="BJ309" s="13" t="s">
        <v>82</v>
      </c>
      <c r="BK309" s="148">
        <f>ROUND(I309*H309,2)</f>
        <v>0</v>
      </c>
      <c r="BL309" s="13" t="s">
        <v>251</v>
      </c>
      <c r="BM309" s="147" t="s">
        <v>911</v>
      </c>
    </row>
    <row r="310" spans="2:65" s="1" customFormat="1" ht="16.5" customHeight="1">
      <c r="B310" s="135"/>
      <c r="C310" s="149" t="s">
        <v>828</v>
      </c>
      <c r="D310" s="149" t="s">
        <v>270</v>
      </c>
      <c r="E310" s="150" t="s">
        <v>1797</v>
      </c>
      <c r="F310" s="151" t="s">
        <v>1798</v>
      </c>
      <c r="G310" s="152" t="s">
        <v>336</v>
      </c>
      <c r="H310" s="153">
        <v>2</v>
      </c>
      <c r="I310" s="154"/>
      <c r="J310" s="154"/>
      <c r="K310" s="155"/>
      <c r="L310" s="156"/>
      <c r="M310" s="157" t="s">
        <v>1</v>
      </c>
      <c r="N310" s="158" t="s">
        <v>35</v>
      </c>
      <c r="O310" s="145">
        <v>0</v>
      </c>
      <c r="P310" s="145">
        <f>O310*H310</f>
        <v>0</v>
      </c>
      <c r="Q310" s="145">
        <v>0</v>
      </c>
      <c r="R310" s="145">
        <f>Q310*H310</f>
        <v>0</v>
      </c>
      <c r="S310" s="145">
        <v>0</v>
      </c>
      <c r="T310" s="146">
        <f>S310*H310</f>
        <v>0</v>
      </c>
      <c r="AR310" s="147" t="s">
        <v>279</v>
      </c>
      <c r="AT310" s="147" t="s">
        <v>270</v>
      </c>
      <c r="AU310" s="147" t="s">
        <v>82</v>
      </c>
      <c r="AY310" s="13" t="s">
        <v>195</v>
      </c>
      <c r="BE310" s="148">
        <f>IF(N310="základná",J310,0)</f>
        <v>0</v>
      </c>
      <c r="BF310" s="148">
        <f>IF(N310="znížená",J310,0)</f>
        <v>0</v>
      </c>
      <c r="BG310" s="148">
        <f>IF(N310="zákl. prenesená",J310,0)</f>
        <v>0</v>
      </c>
      <c r="BH310" s="148">
        <f>IF(N310="zníž. prenesená",J310,0)</f>
        <v>0</v>
      </c>
      <c r="BI310" s="148">
        <f>IF(N310="nulová",J310,0)</f>
        <v>0</v>
      </c>
      <c r="BJ310" s="13" t="s">
        <v>82</v>
      </c>
      <c r="BK310" s="148">
        <f>ROUND(I310*H310,2)</f>
        <v>0</v>
      </c>
      <c r="BL310" s="13" t="s">
        <v>251</v>
      </c>
      <c r="BM310" s="147" t="s">
        <v>918</v>
      </c>
    </row>
    <row r="311" spans="2:65" s="1" customFormat="1" ht="16.5" customHeight="1">
      <c r="B311" s="135"/>
      <c r="C311" s="149" t="s">
        <v>548</v>
      </c>
      <c r="D311" s="149" t="s">
        <v>270</v>
      </c>
      <c r="E311" s="150" t="s">
        <v>1799</v>
      </c>
      <c r="F311" s="151" t="s">
        <v>1800</v>
      </c>
      <c r="G311" s="152" t="s">
        <v>336</v>
      </c>
      <c r="H311" s="153">
        <v>2</v>
      </c>
      <c r="I311" s="154"/>
      <c r="J311" s="154"/>
      <c r="K311" s="155"/>
      <c r="L311" s="156"/>
      <c r="M311" s="157" t="s">
        <v>1</v>
      </c>
      <c r="N311" s="158" t="s">
        <v>35</v>
      </c>
      <c r="O311" s="145">
        <v>0</v>
      </c>
      <c r="P311" s="145">
        <f>O311*H311</f>
        <v>0</v>
      </c>
      <c r="Q311" s="145">
        <v>0</v>
      </c>
      <c r="R311" s="145">
        <f>Q311*H311</f>
        <v>0</v>
      </c>
      <c r="S311" s="145">
        <v>0</v>
      </c>
      <c r="T311" s="146">
        <f>S311*H311</f>
        <v>0</v>
      </c>
      <c r="AR311" s="147" t="s">
        <v>279</v>
      </c>
      <c r="AT311" s="147" t="s">
        <v>270</v>
      </c>
      <c r="AU311" s="147" t="s">
        <v>82</v>
      </c>
      <c r="AY311" s="13" t="s">
        <v>195</v>
      </c>
      <c r="BE311" s="148">
        <f>IF(N311="základná",J311,0)</f>
        <v>0</v>
      </c>
      <c r="BF311" s="148">
        <f>IF(N311="znížená",J311,0)</f>
        <v>0</v>
      </c>
      <c r="BG311" s="148">
        <f>IF(N311="zákl. prenesená",J311,0)</f>
        <v>0</v>
      </c>
      <c r="BH311" s="148">
        <f>IF(N311="zníž. prenesená",J311,0)</f>
        <v>0</v>
      </c>
      <c r="BI311" s="148">
        <f>IF(N311="nulová",J311,0)</f>
        <v>0</v>
      </c>
      <c r="BJ311" s="13" t="s">
        <v>82</v>
      </c>
      <c r="BK311" s="148">
        <f>ROUND(I311*H311,2)</f>
        <v>0</v>
      </c>
      <c r="BL311" s="13" t="s">
        <v>251</v>
      </c>
      <c r="BM311" s="147" t="s">
        <v>920</v>
      </c>
    </row>
    <row r="312" spans="2:65" s="1" customFormat="1" ht="21.75" customHeight="1">
      <c r="B312" s="135"/>
      <c r="C312" s="136" t="s">
        <v>836</v>
      </c>
      <c r="D312" s="136" t="s">
        <v>197</v>
      </c>
      <c r="E312" s="137" t="s">
        <v>1801</v>
      </c>
      <c r="F312" s="138" t="s">
        <v>1802</v>
      </c>
      <c r="G312" s="139" t="s">
        <v>596</v>
      </c>
      <c r="H312" s="140">
        <v>28.738</v>
      </c>
      <c r="I312" s="141"/>
      <c r="J312" s="141"/>
      <c r="K312" s="142"/>
      <c r="L312" s="25"/>
      <c r="M312" s="143" t="s">
        <v>1</v>
      </c>
      <c r="N312" s="144" t="s">
        <v>35</v>
      </c>
      <c r="O312" s="145">
        <v>0</v>
      </c>
      <c r="P312" s="145">
        <f>O312*H312</f>
        <v>0</v>
      </c>
      <c r="Q312" s="145">
        <v>0</v>
      </c>
      <c r="R312" s="145">
        <f>Q312*H312</f>
        <v>0</v>
      </c>
      <c r="S312" s="145">
        <v>0</v>
      </c>
      <c r="T312" s="146">
        <f>S312*H312</f>
        <v>0</v>
      </c>
      <c r="AR312" s="147" t="s">
        <v>251</v>
      </c>
      <c r="AT312" s="147" t="s">
        <v>197</v>
      </c>
      <c r="AU312" s="147" t="s">
        <v>82</v>
      </c>
      <c r="AY312" s="13" t="s">
        <v>195</v>
      </c>
      <c r="BE312" s="148">
        <f>IF(N312="základná",J312,0)</f>
        <v>0</v>
      </c>
      <c r="BF312" s="148">
        <f>IF(N312="znížená",J312,0)</f>
        <v>0</v>
      </c>
      <c r="BG312" s="148">
        <f>IF(N312="zákl. prenesená",J312,0)</f>
        <v>0</v>
      </c>
      <c r="BH312" s="148">
        <f>IF(N312="zníž. prenesená",J312,0)</f>
        <v>0</v>
      </c>
      <c r="BI312" s="148">
        <f>IF(N312="nulová",J312,0)</f>
        <v>0</v>
      </c>
      <c r="BJ312" s="13" t="s">
        <v>82</v>
      </c>
      <c r="BK312" s="148">
        <f>ROUND(I312*H312,2)</f>
        <v>0</v>
      </c>
      <c r="BL312" s="13" t="s">
        <v>251</v>
      </c>
      <c r="BM312" s="147" t="s">
        <v>923</v>
      </c>
    </row>
    <row r="313" spans="2:65" s="1" customFormat="1" ht="24.2" customHeight="1">
      <c r="B313" s="135"/>
      <c r="C313" s="136" t="s">
        <v>551</v>
      </c>
      <c r="D313" s="136" t="s">
        <v>197</v>
      </c>
      <c r="E313" s="137" t="s">
        <v>1803</v>
      </c>
      <c r="F313" s="138" t="s">
        <v>1804</v>
      </c>
      <c r="G313" s="139" t="s">
        <v>596</v>
      </c>
      <c r="H313" s="140">
        <v>28.738</v>
      </c>
      <c r="I313" s="141"/>
      <c r="J313" s="141"/>
      <c r="K313" s="142"/>
      <c r="L313" s="25"/>
      <c r="M313" s="143" t="s">
        <v>1</v>
      </c>
      <c r="N313" s="144" t="s">
        <v>35</v>
      </c>
      <c r="O313" s="145">
        <v>0</v>
      </c>
      <c r="P313" s="145">
        <f>O313*H313</f>
        <v>0</v>
      </c>
      <c r="Q313" s="145">
        <v>0</v>
      </c>
      <c r="R313" s="145">
        <f>Q313*H313</f>
        <v>0</v>
      </c>
      <c r="S313" s="145">
        <v>0</v>
      </c>
      <c r="T313" s="146">
        <f>S313*H313</f>
        <v>0</v>
      </c>
      <c r="AR313" s="147" t="s">
        <v>251</v>
      </c>
      <c r="AT313" s="147" t="s">
        <v>197</v>
      </c>
      <c r="AU313" s="147" t="s">
        <v>82</v>
      </c>
      <c r="AY313" s="13" t="s">
        <v>195</v>
      </c>
      <c r="BE313" s="148">
        <f>IF(N313="základná",J313,0)</f>
        <v>0</v>
      </c>
      <c r="BF313" s="148">
        <f>IF(N313="znížená",J313,0)</f>
        <v>0</v>
      </c>
      <c r="BG313" s="148">
        <f>IF(N313="zákl. prenesená",J313,0)</f>
        <v>0</v>
      </c>
      <c r="BH313" s="148">
        <f>IF(N313="zníž. prenesená",J313,0)</f>
        <v>0</v>
      </c>
      <c r="BI313" s="148">
        <f>IF(N313="nulová",J313,0)</f>
        <v>0</v>
      </c>
      <c r="BJ313" s="13" t="s">
        <v>82</v>
      </c>
      <c r="BK313" s="148">
        <f>ROUND(I313*H313,2)</f>
        <v>0</v>
      </c>
      <c r="BL313" s="13" t="s">
        <v>251</v>
      </c>
      <c r="BM313" s="147" t="s">
        <v>926</v>
      </c>
    </row>
    <row r="314" spans="2:65" s="11" customFormat="1" ht="22.9" customHeight="1">
      <c r="B314" s="124"/>
      <c r="D314" s="125" t="s">
        <v>68</v>
      </c>
      <c r="E314" s="133" t="s">
        <v>736</v>
      </c>
      <c r="F314" s="133" t="s">
        <v>737</v>
      </c>
      <c r="J314" s="134"/>
      <c r="L314" s="124"/>
      <c r="M314" s="128"/>
      <c r="P314" s="129">
        <f>SUM(P315:P318)</f>
        <v>63.319499999999998</v>
      </c>
      <c r="R314" s="129">
        <f>SUM(R315:R318)</f>
        <v>1.0928115E-2</v>
      </c>
      <c r="T314" s="130">
        <f>SUM(T315:T318)</f>
        <v>0</v>
      </c>
      <c r="AR314" s="125" t="s">
        <v>82</v>
      </c>
      <c r="AT314" s="131" t="s">
        <v>68</v>
      </c>
      <c r="AU314" s="131" t="s">
        <v>76</v>
      </c>
      <c r="AY314" s="125" t="s">
        <v>195</v>
      </c>
      <c r="BK314" s="132">
        <f>SUM(BK315:BK318)</f>
        <v>0</v>
      </c>
    </row>
    <row r="315" spans="2:65" s="1" customFormat="1" ht="24.2" customHeight="1">
      <c r="B315" s="135"/>
      <c r="C315" s="136" t="s">
        <v>843</v>
      </c>
      <c r="D315" s="136" t="s">
        <v>197</v>
      </c>
      <c r="E315" s="137" t="s">
        <v>1805</v>
      </c>
      <c r="F315" s="138" t="s">
        <v>1806</v>
      </c>
      <c r="G315" s="139" t="s">
        <v>574</v>
      </c>
      <c r="H315" s="140">
        <v>150</v>
      </c>
      <c r="I315" s="141"/>
      <c r="J315" s="141"/>
      <c r="K315" s="142"/>
      <c r="L315" s="25"/>
      <c r="M315" s="143" t="s">
        <v>1</v>
      </c>
      <c r="N315" s="144" t="s">
        <v>35</v>
      </c>
      <c r="O315" s="145">
        <v>0.42213000000000001</v>
      </c>
      <c r="P315" s="145">
        <f>O315*H315</f>
        <v>63.319499999999998</v>
      </c>
      <c r="Q315" s="145">
        <v>7.2854099999999998E-5</v>
      </c>
      <c r="R315" s="145">
        <f>Q315*H315</f>
        <v>1.0928115E-2</v>
      </c>
      <c r="S315" s="145">
        <v>0</v>
      </c>
      <c r="T315" s="146">
        <f>S315*H315</f>
        <v>0</v>
      </c>
      <c r="AR315" s="147" t="s">
        <v>251</v>
      </c>
      <c r="AT315" s="147" t="s">
        <v>197</v>
      </c>
      <c r="AU315" s="147" t="s">
        <v>82</v>
      </c>
      <c r="AY315" s="13" t="s">
        <v>195</v>
      </c>
      <c r="BE315" s="148">
        <f>IF(N315="základná",J315,0)</f>
        <v>0</v>
      </c>
      <c r="BF315" s="148">
        <f>IF(N315="znížená",J315,0)</f>
        <v>0</v>
      </c>
      <c r="BG315" s="148">
        <f>IF(N315="zákl. prenesená",J315,0)</f>
        <v>0</v>
      </c>
      <c r="BH315" s="148">
        <f>IF(N315="zníž. prenesená",J315,0)</f>
        <v>0</v>
      </c>
      <c r="BI315" s="148">
        <f>IF(N315="nulová",J315,0)</f>
        <v>0</v>
      </c>
      <c r="BJ315" s="13" t="s">
        <v>82</v>
      </c>
      <c r="BK315" s="148">
        <f>ROUND(I315*H315,2)</f>
        <v>0</v>
      </c>
      <c r="BL315" s="13" t="s">
        <v>251</v>
      </c>
      <c r="BM315" s="147" t="s">
        <v>932</v>
      </c>
    </row>
    <row r="316" spans="2:65" s="1" customFormat="1" ht="16.5" customHeight="1">
      <c r="B316" s="135"/>
      <c r="C316" s="149" t="s">
        <v>557</v>
      </c>
      <c r="D316" s="149" t="s">
        <v>270</v>
      </c>
      <c r="E316" s="150" t="s">
        <v>1807</v>
      </c>
      <c r="F316" s="151" t="s">
        <v>1808</v>
      </c>
      <c r="G316" s="152" t="s">
        <v>1586</v>
      </c>
      <c r="H316" s="153">
        <v>1</v>
      </c>
      <c r="I316" s="154"/>
      <c r="J316" s="154"/>
      <c r="K316" s="155"/>
      <c r="L316" s="156"/>
      <c r="M316" s="157" t="s">
        <v>1</v>
      </c>
      <c r="N316" s="158" t="s">
        <v>35</v>
      </c>
      <c r="O316" s="145">
        <v>0</v>
      </c>
      <c r="P316" s="145">
        <f>O316*H316</f>
        <v>0</v>
      </c>
      <c r="Q316" s="145">
        <v>0</v>
      </c>
      <c r="R316" s="145">
        <f>Q316*H316</f>
        <v>0</v>
      </c>
      <c r="S316" s="145">
        <v>0</v>
      </c>
      <c r="T316" s="146">
        <f>S316*H316</f>
        <v>0</v>
      </c>
      <c r="AR316" s="147" t="s">
        <v>279</v>
      </c>
      <c r="AT316" s="147" t="s">
        <v>270</v>
      </c>
      <c r="AU316" s="147" t="s">
        <v>82</v>
      </c>
      <c r="AY316" s="13" t="s">
        <v>195</v>
      </c>
      <c r="BE316" s="148">
        <f>IF(N316="základná",J316,0)</f>
        <v>0</v>
      </c>
      <c r="BF316" s="148">
        <f>IF(N316="znížená",J316,0)</f>
        <v>0</v>
      </c>
      <c r="BG316" s="148">
        <f>IF(N316="zákl. prenesená",J316,0)</f>
        <v>0</v>
      </c>
      <c r="BH316" s="148">
        <f>IF(N316="zníž. prenesená",J316,0)</f>
        <v>0</v>
      </c>
      <c r="BI316" s="148">
        <f>IF(N316="nulová",J316,0)</f>
        <v>0</v>
      </c>
      <c r="BJ316" s="13" t="s">
        <v>82</v>
      </c>
      <c r="BK316" s="148">
        <f>ROUND(I316*H316,2)</f>
        <v>0</v>
      </c>
      <c r="BL316" s="13" t="s">
        <v>251</v>
      </c>
      <c r="BM316" s="147" t="s">
        <v>935</v>
      </c>
    </row>
    <row r="317" spans="2:65" s="1" customFormat="1" ht="24.2" customHeight="1">
      <c r="B317" s="135"/>
      <c r="C317" s="136" t="s">
        <v>852</v>
      </c>
      <c r="D317" s="136" t="s">
        <v>197</v>
      </c>
      <c r="E317" s="137" t="s">
        <v>1809</v>
      </c>
      <c r="F317" s="138" t="s">
        <v>1810</v>
      </c>
      <c r="G317" s="139" t="s">
        <v>596</v>
      </c>
      <c r="H317" s="140">
        <v>19.856999999999999</v>
      </c>
      <c r="I317" s="141"/>
      <c r="J317" s="141"/>
      <c r="K317" s="142"/>
      <c r="L317" s="25"/>
      <c r="M317" s="143" t="s">
        <v>1</v>
      </c>
      <c r="N317" s="144" t="s">
        <v>35</v>
      </c>
      <c r="O317" s="145">
        <v>0</v>
      </c>
      <c r="P317" s="145">
        <f>O317*H317</f>
        <v>0</v>
      </c>
      <c r="Q317" s="145">
        <v>0</v>
      </c>
      <c r="R317" s="145">
        <f>Q317*H317</f>
        <v>0</v>
      </c>
      <c r="S317" s="145">
        <v>0</v>
      </c>
      <c r="T317" s="146">
        <f>S317*H317</f>
        <v>0</v>
      </c>
      <c r="AR317" s="147" t="s">
        <v>251</v>
      </c>
      <c r="AT317" s="147" t="s">
        <v>197</v>
      </c>
      <c r="AU317" s="147" t="s">
        <v>82</v>
      </c>
      <c r="AY317" s="13" t="s">
        <v>195</v>
      </c>
      <c r="BE317" s="148">
        <f>IF(N317="základná",J317,0)</f>
        <v>0</v>
      </c>
      <c r="BF317" s="148">
        <f>IF(N317="znížená",J317,0)</f>
        <v>0</v>
      </c>
      <c r="BG317" s="148">
        <f>IF(N317="zákl. prenesená",J317,0)</f>
        <v>0</v>
      </c>
      <c r="BH317" s="148">
        <f>IF(N317="zníž. prenesená",J317,0)</f>
        <v>0</v>
      </c>
      <c r="BI317" s="148">
        <f>IF(N317="nulová",J317,0)</f>
        <v>0</v>
      </c>
      <c r="BJ317" s="13" t="s">
        <v>82</v>
      </c>
      <c r="BK317" s="148">
        <f>ROUND(I317*H317,2)</f>
        <v>0</v>
      </c>
      <c r="BL317" s="13" t="s">
        <v>251</v>
      </c>
      <c r="BM317" s="147" t="s">
        <v>937</v>
      </c>
    </row>
    <row r="318" spans="2:65" s="1" customFormat="1" ht="24.2" customHeight="1">
      <c r="B318" s="135"/>
      <c r="C318" s="136" t="s">
        <v>856</v>
      </c>
      <c r="D318" s="136" t="s">
        <v>197</v>
      </c>
      <c r="E318" s="137" t="s">
        <v>1811</v>
      </c>
      <c r="F318" s="138" t="s">
        <v>1812</v>
      </c>
      <c r="G318" s="139" t="s">
        <v>596</v>
      </c>
      <c r="H318" s="140">
        <v>19.856999999999999</v>
      </c>
      <c r="I318" s="141"/>
      <c r="J318" s="141"/>
      <c r="K318" s="142"/>
      <c r="L318" s="25"/>
      <c r="M318" s="163" t="s">
        <v>1</v>
      </c>
      <c r="N318" s="164" t="s">
        <v>35</v>
      </c>
      <c r="O318" s="161">
        <v>0</v>
      </c>
      <c r="P318" s="161">
        <f>O318*H318</f>
        <v>0</v>
      </c>
      <c r="Q318" s="161">
        <v>0</v>
      </c>
      <c r="R318" s="161">
        <f>Q318*H318</f>
        <v>0</v>
      </c>
      <c r="S318" s="161">
        <v>0</v>
      </c>
      <c r="T318" s="162">
        <f>S318*H318</f>
        <v>0</v>
      </c>
      <c r="AR318" s="147" t="s">
        <v>251</v>
      </c>
      <c r="AT318" s="147" t="s">
        <v>197</v>
      </c>
      <c r="AU318" s="147" t="s">
        <v>82</v>
      </c>
      <c r="AY318" s="13" t="s">
        <v>195</v>
      </c>
      <c r="BE318" s="148">
        <f>IF(N318="základná",J318,0)</f>
        <v>0</v>
      </c>
      <c r="BF318" s="148">
        <f>IF(N318="znížená",J318,0)</f>
        <v>0</v>
      </c>
      <c r="BG318" s="148">
        <f>IF(N318="zákl. prenesená",J318,0)</f>
        <v>0</v>
      </c>
      <c r="BH318" s="148">
        <f>IF(N318="zníž. prenesená",J318,0)</f>
        <v>0</v>
      </c>
      <c r="BI318" s="148">
        <f>IF(N318="nulová",J318,0)</f>
        <v>0</v>
      </c>
      <c r="BJ318" s="13" t="s">
        <v>82</v>
      </c>
      <c r="BK318" s="148">
        <f>ROUND(I318*H318,2)</f>
        <v>0</v>
      </c>
      <c r="BL318" s="13" t="s">
        <v>251</v>
      </c>
      <c r="BM318" s="147" t="s">
        <v>943</v>
      </c>
    </row>
    <row r="319" spans="2:65" s="1" customFormat="1" ht="6.95" customHeight="1">
      <c r="B319" s="40"/>
      <c r="C319" s="41"/>
      <c r="D319" s="41"/>
      <c r="E319" s="41"/>
      <c r="F319" s="41"/>
      <c r="G319" s="41"/>
      <c r="H319" s="41"/>
      <c r="I319" s="41"/>
      <c r="J319" s="41"/>
      <c r="K319" s="41"/>
      <c r="L319" s="25"/>
    </row>
  </sheetData>
  <autoFilter ref="C129:K318" xr:uid="{00000000-0009-0000-0000-000009000000}"/>
  <mergeCells count="11">
    <mergeCell ref="E122:H122"/>
    <mergeCell ref="E7:H7"/>
    <mergeCell ref="E9:H9"/>
    <mergeCell ref="E11:H11"/>
    <mergeCell ref="E29:H29"/>
    <mergeCell ref="E85:H85"/>
    <mergeCell ref="L2:V2"/>
    <mergeCell ref="E87:H87"/>
    <mergeCell ref="E89:H89"/>
    <mergeCell ref="E118:H118"/>
    <mergeCell ref="E120:H12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82"/>
  <sheetViews>
    <sheetView showGridLines="0" topLeftCell="A165" workbookViewId="0">
      <selection activeCell="V142" sqref="V14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111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1813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ROUND(J130,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ROUND((SUM(BE130:BE181)),  2)</f>
        <v>0</v>
      </c>
      <c r="G35" s="93"/>
      <c r="H35" s="93"/>
      <c r="I35" s="94">
        <v>0.23</v>
      </c>
      <c r="J35" s="92">
        <f>ROUND(((SUM(BE130:BE181))*I35),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ROUND((SUM(BF130:BF181)),  2)</f>
        <v>0</v>
      </c>
      <c r="I36" s="95">
        <v>0.23</v>
      </c>
      <c r="J36" s="82">
        <f>ROUND(((SUM(BF130:BF181))*I36),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ROUND((SUM(BG130:BG181)),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ROUND((SUM(BH130:BH181)),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ROUND((SUM(BI130:BI181)),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Plyn - Plynoinštalácia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J130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152</v>
      </c>
      <c r="E99" s="109"/>
      <c r="F99" s="109"/>
      <c r="G99" s="109"/>
      <c r="H99" s="109"/>
      <c r="I99" s="109"/>
      <c r="J99" s="110">
        <f>J131</f>
        <v>0</v>
      </c>
      <c r="L99" s="107"/>
    </row>
    <row r="100" spans="2:47" s="9" customFormat="1" ht="19.899999999999999" customHeight="1">
      <c r="B100" s="111"/>
      <c r="D100" s="112" t="s">
        <v>160</v>
      </c>
      <c r="E100" s="113"/>
      <c r="F100" s="113"/>
      <c r="G100" s="113"/>
      <c r="H100" s="113"/>
      <c r="I100" s="113"/>
      <c r="J100" s="114">
        <f>J132</f>
        <v>0</v>
      </c>
      <c r="L100" s="111"/>
    </row>
    <row r="101" spans="2:47" s="8" customFormat="1" ht="24.95" customHeight="1">
      <c r="B101" s="107"/>
      <c r="D101" s="108" t="s">
        <v>162</v>
      </c>
      <c r="E101" s="109"/>
      <c r="F101" s="109"/>
      <c r="G101" s="109"/>
      <c r="H101" s="109"/>
      <c r="I101" s="109"/>
      <c r="J101" s="110">
        <f>J134</f>
        <v>0</v>
      </c>
      <c r="L101" s="107"/>
    </row>
    <row r="102" spans="2:47" s="9" customFormat="1" ht="19.899999999999999" customHeight="1">
      <c r="B102" s="111"/>
      <c r="D102" s="112" t="s">
        <v>1814</v>
      </c>
      <c r="E102" s="113"/>
      <c r="F102" s="113"/>
      <c r="G102" s="113"/>
      <c r="H102" s="113"/>
      <c r="I102" s="113"/>
      <c r="J102" s="114">
        <f>J135</f>
        <v>0</v>
      </c>
      <c r="L102" s="111"/>
    </row>
    <row r="103" spans="2:47" s="9" customFormat="1" ht="19.899999999999999" customHeight="1">
      <c r="B103" s="111"/>
      <c r="D103" s="112" t="s">
        <v>1815</v>
      </c>
      <c r="E103" s="113"/>
      <c r="F103" s="113"/>
      <c r="G103" s="113"/>
      <c r="H103" s="113"/>
      <c r="I103" s="113"/>
      <c r="J103" s="114">
        <f>J159</f>
        <v>0</v>
      </c>
      <c r="L103" s="111"/>
    </row>
    <row r="104" spans="2:47" s="9" customFormat="1" ht="19.899999999999999" customHeight="1">
      <c r="B104" s="111"/>
      <c r="D104" s="112" t="s">
        <v>168</v>
      </c>
      <c r="E104" s="113"/>
      <c r="F104" s="113"/>
      <c r="G104" s="113"/>
      <c r="H104" s="113"/>
      <c r="I104" s="113"/>
      <c r="J104" s="114">
        <f>J166</f>
        <v>0</v>
      </c>
      <c r="L104" s="111"/>
    </row>
    <row r="105" spans="2:47" s="9" customFormat="1" ht="19.899999999999999" customHeight="1">
      <c r="B105" s="111"/>
      <c r="D105" s="112" t="s">
        <v>177</v>
      </c>
      <c r="E105" s="113"/>
      <c r="F105" s="113"/>
      <c r="G105" s="113"/>
      <c r="H105" s="113"/>
      <c r="I105" s="113"/>
      <c r="J105" s="114">
        <f>J171</f>
        <v>0</v>
      </c>
      <c r="L105" s="111"/>
    </row>
    <row r="106" spans="2:47" s="8" customFormat="1" ht="24.95" customHeight="1">
      <c r="B106" s="107"/>
      <c r="D106" s="108" t="s">
        <v>179</v>
      </c>
      <c r="E106" s="109"/>
      <c r="F106" s="109"/>
      <c r="G106" s="109"/>
      <c r="H106" s="109"/>
      <c r="I106" s="109"/>
      <c r="J106" s="110">
        <f>J173</f>
        <v>0</v>
      </c>
      <c r="L106" s="107"/>
    </row>
    <row r="107" spans="2:47" s="9" customFormat="1" ht="19.899999999999999" customHeight="1">
      <c r="B107" s="111"/>
      <c r="D107" s="112" t="s">
        <v>1816</v>
      </c>
      <c r="E107" s="113"/>
      <c r="F107" s="113"/>
      <c r="G107" s="113"/>
      <c r="H107" s="113"/>
      <c r="I107" s="113"/>
      <c r="J107" s="114">
        <f>J174</f>
        <v>0</v>
      </c>
      <c r="L107" s="111"/>
    </row>
    <row r="108" spans="2:47" s="8" customFormat="1" ht="24.95" customHeight="1">
      <c r="B108" s="107"/>
      <c r="D108" s="108" t="s">
        <v>1817</v>
      </c>
      <c r="E108" s="109"/>
      <c r="F108" s="109"/>
      <c r="G108" s="109"/>
      <c r="H108" s="109"/>
      <c r="I108" s="109"/>
      <c r="J108" s="110">
        <f>J179</f>
        <v>0</v>
      </c>
      <c r="L108" s="107"/>
    </row>
    <row r="109" spans="2:47" s="1" customFormat="1" ht="21.75" customHeight="1">
      <c r="B109" s="25"/>
      <c r="L109" s="25"/>
    </row>
    <row r="110" spans="2:47" s="1" customFormat="1" ht="6.95" customHeight="1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25"/>
    </row>
    <row r="114" spans="2:12" s="1" customFormat="1" ht="6.95" customHeight="1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25"/>
    </row>
    <row r="115" spans="2:12" s="1" customFormat="1" ht="24.95" customHeight="1">
      <c r="B115" s="25"/>
      <c r="C115" s="17" t="s">
        <v>181</v>
      </c>
      <c r="L115" s="25"/>
    </row>
    <row r="116" spans="2:12" s="1" customFormat="1" ht="6.95" customHeight="1">
      <c r="B116" s="25"/>
      <c r="L116" s="25"/>
    </row>
    <row r="117" spans="2:12" s="1" customFormat="1" ht="12" customHeight="1">
      <c r="B117" s="25"/>
      <c r="C117" s="22" t="s">
        <v>13</v>
      </c>
      <c r="L117" s="25"/>
    </row>
    <row r="118" spans="2:12" s="1" customFormat="1" ht="16.5" customHeight="1">
      <c r="B118" s="25"/>
      <c r="E118" s="207" t="str">
        <f>E7</f>
        <v>Športová hala OLYMPIA v Nitre</v>
      </c>
      <c r="F118" s="209"/>
      <c r="G118" s="209"/>
      <c r="H118" s="209"/>
      <c r="L118" s="25"/>
    </row>
    <row r="119" spans="2:12" ht="12" customHeight="1">
      <c r="B119" s="16"/>
      <c r="C119" s="22" t="s">
        <v>143</v>
      </c>
      <c r="L119" s="16"/>
    </row>
    <row r="120" spans="2:12" s="1" customFormat="1" ht="16.5" customHeight="1">
      <c r="B120" s="25"/>
      <c r="E120" s="207" t="s">
        <v>144</v>
      </c>
      <c r="F120" s="208"/>
      <c r="G120" s="208"/>
      <c r="H120" s="208"/>
      <c r="L120" s="25"/>
    </row>
    <row r="121" spans="2:12" s="1" customFormat="1" ht="12" customHeight="1">
      <c r="B121" s="25"/>
      <c r="C121" s="22" t="s">
        <v>145</v>
      </c>
      <c r="L121" s="25"/>
    </row>
    <row r="122" spans="2:12" s="1" customFormat="1" ht="16.5" customHeight="1">
      <c r="B122" s="25"/>
      <c r="E122" s="194" t="str">
        <f>E11</f>
        <v>Plyn - Plynoinštalácia</v>
      </c>
      <c r="F122" s="208"/>
      <c r="G122" s="208"/>
      <c r="H122" s="208"/>
      <c r="L122" s="25"/>
    </row>
    <row r="123" spans="2:12" s="1" customFormat="1" ht="6.95" customHeight="1">
      <c r="B123" s="25"/>
      <c r="L123" s="25"/>
    </row>
    <row r="124" spans="2:12" s="1" customFormat="1" ht="12" customHeight="1">
      <c r="B124" s="25"/>
      <c r="C124" s="22" t="s">
        <v>17</v>
      </c>
      <c r="F124" s="20" t="str">
        <f>F14</f>
        <v>Nitra</v>
      </c>
      <c r="I124" s="22" t="s">
        <v>18</v>
      </c>
      <c r="J124" s="48" t="str">
        <f>IF(J14="","",J14)</f>
        <v>8. 7. 2025</v>
      </c>
      <c r="L124" s="25"/>
    </row>
    <row r="125" spans="2:12" s="1" customFormat="1" ht="6.95" customHeight="1">
      <c r="B125" s="25"/>
      <c r="L125" s="25"/>
    </row>
    <row r="126" spans="2:12" s="1" customFormat="1" ht="15.2" customHeight="1">
      <c r="B126" s="25"/>
      <c r="C126" s="22" t="s">
        <v>20</v>
      </c>
      <c r="F126" s="20" t="str">
        <f>E17</f>
        <v>Športová hala OLYMPIA s.r.o.</v>
      </c>
      <c r="I126" s="22" t="s">
        <v>24</v>
      </c>
      <c r="J126" s="23" t="str">
        <f>E23</f>
        <v>Ing. Stanislav Karas</v>
      </c>
      <c r="L126" s="25"/>
    </row>
    <row r="127" spans="2:12" s="1" customFormat="1" ht="15.2" customHeight="1">
      <c r="B127" s="25"/>
      <c r="C127" s="22" t="s">
        <v>23</v>
      </c>
      <c r="F127" s="20" t="str">
        <f>IF(E20="","",E20)</f>
        <v/>
      </c>
      <c r="I127" s="22" t="s">
        <v>27</v>
      </c>
      <c r="J127" s="23">
        <f>E26</f>
        <v>0</v>
      </c>
      <c r="L127" s="25"/>
    </row>
    <row r="128" spans="2:12" s="1" customFormat="1" ht="10.35" customHeight="1">
      <c r="B128" s="25"/>
      <c r="L128" s="25"/>
    </row>
    <row r="129" spans="2:65" s="10" customFormat="1" ht="29.25" customHeight="1">
      <c r="B129" s="115"/>
      <c r="C129" s="116" t="s">
        <v>182</v>
      </c>
      <c r="D129" s="117" t="s">
        <v>54</v>
      </c>
      <c r="E129" s="117" t="s">
        <v>50</v>
      </c>
      <c r="F129" s="117" t="s">
        <v>51</v>
      </c>
      <c r="G129" s="117" t="s">
        <v>183</v>
      </c>
      <c r="H129" s="117" t="s">
        <v>184</v>
      </c>
      <c r="I129" s="117" t="s">
        <v>185</v>
      </c>
      <c r="J129" s="118" t="s">
        <v>149</v>
      </c>
      <c r="K129" s="119" t="s">
        <v>186</v>
      </c>
      <c r="L129" s="115"/>
      <c r="M129" s="55" t="s">
        <v>1</v>
      </c>
      <c r="N129" s="56" t="s">
        <v>33</v>
      </c>
      <c r="O129" s="56" t="s">
        <v>187</v>
      </c>
      <c r="P129" s="56" t="s">
        <v>188</v>
      </c>
      <c r="Q129" s="56" t="s">
        <v>189</v>
      </c>
      <c r="R129" s="56" t="s">
        <v>190</v>
      </c>
      <c r="S129" s="56" t="s">
        <v>191</v>
      </c>
      <c r="T129" s="57" t="s">
        <v>192</v>
      </c>
    </row>
    <row r="130" spans="2:65" s="1" customFormat="1" ht="22.9" customHeight="1">
      <c r="B130" s="25"/>
      <c r="C130" s="60" t="s">
        <v>150</v>
      </c>
      <c r="J130" s="120">
        <f>BK130</f>
        <v>0</v>
      </c>
      <c r="L130" s="25"/>
      <c r="M130" s="58"/>
      <c r="N130" s="49"/>
      <c r="O130" s="49"/>
      <c r="P130" s="121">
        <f>P131+P134+P173+P179</f>
        <v>192.25082</v>
      </c>
      <c r="Q130" s="49"/>
      <c r="R130" s="121">
        <f>R131+R134+R173+R179</f>
        <v>0.54563935600000002</v>
      </c>
      <c r="S130" s="49"/>
      <c r="T130" s="122">
        <f>T131+T134+T173+T179</f>
        <v>0</v>
      </c>
      <c r="AT130" s="13" t="s">
        <v>68</v>
      </c>
      <c r="AU130" s="13" t="s">
        <v>151</v>
      </c>
      <c r="BK130" s="123">
        <f>BK131+BK134+BK173+BK179</f>
        <v>0</v>
      </c>
    </row>
    <row r="131" spans="2:65" s="11" customFormat="1" ht="25.9" customHeight="1">
      <c r="B131" s="124"/>
      <c r="D131" s="125" t="s">
        <v>68</v>
      </c>
      <c r="E131" s="126" t="s">
        <v>193</v>
      </c>
      <c r="F131" s="126" t="s">
        <v>194</v>
      </c>
      <c r="J131" s="127">
        <f>BK131</f>
        <v>0</v>
      </c>
      <c r="L131" s="124"/>
      <c r="M131" s="128"/>
      <c r="P131" s="129">
        <f>P132</f>
        <v>0</v>
      </c>
      <c r="R131" s="129">
        <f>R132</f>
        <v>0</v>
      </c>
      <c r="T131" s="130">
        <f>T132</f>
        <v>0</v>
      </c>
      <c r="AR131" s="125" t="s">
        <v>76</v>
      </c>
      <c r="AT131" s="131" t="s">
        <v>68</v>
      </c>
      <c r="AU131" s="131" t="s">
        <v>69</v>
      </c>
      <c r="AY131" s="125" t="s">
        <v>195</v>
      </c>
      <c r="BK131" s="132">
        <f>BK132</f>
        <v>0</v>
      </c>
    </row>
    <row r="132" spans="2:65" s="11" customFormat="1" ht="22.9" customHeight="1">
      <c r="B132" s="124"/>
      <c r="D132" s="125" t="s">
        <v>68</v>
      </c>
      <c r="E132" s="133" t="s">
        <v>226</v>
      </c>
      <c r="F132" s="133" t="s">
        <v>512</v>
      </c>
      <c r="J132" s="134">
        <f>BK132</f>
        <v>0</v>
      </c>
      <c r="L132" s="124"/>
      <c r="M132" s="128"/>
      <c r="P132" s="129">
        <f>P133</f>
        <v>0</v>
      </c>
      <c r="R132" s="129">
        <f>R133</f>
        <v>0</v>
      </c>
      <c r="T132" s="130">
        <f>T133</f>
        <v>0</v>
      </c>
      <c r="AR132" s="125" t="s">
        <v>76</v>
      </c>
      <c r="AT132" s="131" t="s">
        <v>68</v>
      </c>
      <c r="AU132" s="131" t="s">
        <v>76</v>
      </c>
      <c r="AY132" s="125" t="s">
        <v>195</v>
      </c>
      <c r="BK132" s="132">
        <f>BK133</f>
        <v>0</v>
      </c>
    </row>
    <row r="133" spans="2:65" s="1" customFormat="1" ht="16.5" customHeight="1">
      <c r="B133" s="135"/>
      <c r="C133" s="136" t="s">
        <v>76</v>
      </c>
      <c r="D133" s="136" t="s">
        <v>197</v>
      </c>
      <c r="E133" s="137" t="s">
        <v>1818</v>
      </c>
      <c r="F133" s="138" t="s">
        <v>1819</v>
      </c>
      <c r="G133" s="139" t="s">
        <v>1586</v>
      </c>
      <c r="H133" s="140">
        <v>1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>O133*H133</f>
        <v>0</v>
      </c>
      <c r="Q133" s="145">
        <v>0</v>
      </c>
      <c r="R133" s="145">
        <f>Q133*H133</f>
        <v>0</v>
      </c>
      <c r="S133" s="145">
        <v>0</v>
      </c>
      <c r="T133" s="146">
        <f>S133*H133</f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3" t="s">
        <v>82</v>
      </c>
      <c r="BK133" s="148">
        <f>ROUND(I133*H133,2)</f>
        <v>0</v>
      </c>
      <c r="BL133" s="13" t="s">
        <v>201</v>
      </c>
      <c r="BM133" s="147" t="s">
        <v>82</v>
      </c>
    </row>
    <row r="134" spans="2:65" s="11" customFormat="1" ht="25.9" customHeight="1">
      <c r="B134" s="124"/>
      <c r="D134" s="125" t="s">
        <v>68</v>
      </c>
      <c r="E134" s="126" t="s">
        <v>558</v>
      </c>
      <c r="F134" s="126" t="s">
        <v>559</v>
      </c>
      <c r="J134" s="127">
        <f>BK134</f>
        <v>0</v>
      </c>
      <c r="L134" s="124"/>
      <c r="M134" s="128"/>
      <c r="P134" s="129">
        <f>P135+P159+P166+P171</f>
        <v>123.81966000000001</v>
      </c>
      <c r="R134" s="129">
        <f>R135+R159+R166+R171</f>
        <v>0.54563935600000002</v>
      </c>
      <c r="T134" s="130">
        <f>T135+T159+T166+T171</f>
        <v>0</v>
      </c>
      <c r="AR134" s="125" t="s">
        <v>82</v>
      </c>
      <c r="AT134" s="131" t="s">
        <v>68</v>
      </c>
      <c r="AU134" s="131" t="s">
        <v>69</v>
      </c>
      <c r="AY134" s="125" t="s">
        <v>195</v>
      </c>
      <c r="BK134" s="132">
        <f>BK135+BK159+BK166+BK171</f>
        <v>0</v>
      </c>
    </row>
    <row r="135" spans="2:65" s="11" customFormat="1" ht="22.9" customHeight="1">
      <c r="B135" s="124"/>
      <c r="D135" s="125" t="s">
        <v>68</v>
      </c>
      <c r="E135" s="133" t="s">
        <v>1820</v>
      </c>
      <c r="F135" s="133" t="s">
        <v>1821</v>
      </c>
      <c r="J135" s="134">
        <f>BK135</f>
        <v>0</v>
      </c>
      <c r="L135" s="124"/>
      <c r="M135" s="128"/>
      <c r="P135" s="129">
        <f>SUM(P136:P158)</f>
        <v>67.70984</v>
      </c>
      <c r="R135" s="129">
        <f>SUM(R136:R158)</f>
        <v>0.52270639599999991</v>
      </c>
      <c r="T135" s="130">
        <f>SUM(T136:T158)</f>
        <v>0</v>
      </c>
      <c r="AR135" s="125" t="s">
        <v>82</v>
      </c>
      <c r="AT135" s="131" t="s">
        <v>68</v>
      </c>
      <c r="AU135" s="131" t="s">
        <v>76</v>
      </c>
      <c r="AY135" s="125" t="s">
        <v>195</v>
      </c>
      <c r="BK135" s="132">
        <f>SUM(BK136:BK158)</f>
        <v>0</v>
      </c>
    </row>
    <row r="136" spans="2:65" s="1" customFormat="1" ht="24.2" customHeight="1">
      <c r="B136" s="135"/>
      <c r="C136" s="136" t="s">
        <v>82</v>
      </c>
      <c r="D136" s="136" t="s">
        <v>197</v>
      </c>
      <c r="E136" s="137" t="s">
        <v>1822</v>
      </c>
      <c r="F136" s="138" t="s">
        <v>1823</v>
      </c>
      <c r="G136" s="139" t="s">
        <v>299</v>
      </c>
      <c r="H136" s="140">
        <v>8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0.42571999999999999</v>
      </c>
      <c r="P136" s="145">
        <f t="shared" ref="P136:P158" si="0">O136*H136</f>
        <v>3.4057599999999999</v>
      </c>
      <c r="Q136" s="145">
        <v>2.7409119999999999E-3</v>
      </c>
      <c r="R136" s="145">
        <f t="shared" ref="R136:R158" si="1">Q136*H136</f>
        <v>2.1927295999999999E-2</v>
      </c>
      <c r="S136" s="145">
        <v>0</v>
      </c>
      <c r="T136" s="146">
        <f t="shared" ref="T136:T158" si="2">S136*H136</f>
        <v>0</v>
      </c>
      <c r="AR136" s="147" t="s">
        <v>251</v>
      </c>
      <c r="AT136" s="147" t="s">
        <v>197</v>
      </c>
      <c r="AU136" s="147" t="s">
        <v>82</v>
      </c>
      <c r="AY136" s="13" t="s">
        <v>195</v>
      </c>
      <c r="BE136" s="148">
        <f t="shared" ref="BE136:BE158" si="3">IF(N136="základná",J136,0)</f>
        <v>0</v>
      </c>
      <c r="BF136" s="148">
        <f t="shared" ref="BF136:BF158" si="4">IF(N136="znížená",J136,0)</f>
        <v>0</v>
      </c>
      <c r="BG136" s="148">
        <f t="shared" ref="BG136:BG158" si="5">IF(N136="zákl. prenesená",J136,0)</f>
        <v>0</v>
      </c>
      <c r="BH136" s="148">
        <f t="shared" ref="BH136:BH158" si="6">IF(N136="zníž. prenesená",J136,0)</f>
        <v>0</v>
      </c>
      <c r="BI136" s="148">
        <f t="shared" ref="BI136:BI158" si="7">IF(N136="nulová",J136,0)</f>
        <v>0</v>
      </c>
      <c r="BJ136" s="13" t="s">
        <v>82</v>
      </c>
      <c r="BK136" s="148">
        <f t="shared" ref="BK136:BK158" si="8">ROUND(I136*H136,2)</f>
        <v>0</v>
      </c>
      <c r="BL136" s="13" t="s">
        <v>251</v>
      </c>
      <c r="BM136" s="147" t="s">
        <v>201</v>
      </c>
    </row>
    <row r="137" spans="2:65" s="1" customFormat="1" ht="24.2" customHeight="1">
      <c r="B137" s="135"/>
      <c r="C137" s="136" t="s">
        <v>88</v>
      </c>
      <c r="D137" s="136" t="s">
        <v>197</v>
      </c>
      <c r="E137" s="137" t="s">
        <v>1824</v>
      </c>
      <c r="F137" s="138" t="s">
        <v>1825</v>
      </c>
      <c r="G137" s="139" t="s">
        <v>299</v>
      </c>
      <c r="H137" s="140">
        <v>64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0.49196000000000001</v>
      </c>
      <c r="P137" s="145">
        <f t="shared" si="0"/>
        <v>31.485440000000001</v>
      </c>
      <c r="Q137" s="145">
        <v>4.0883619999999999E-3</v>
      </c>
      <c r="R137" s="145">
        <f t="shared" si="1"/>
        <v>0.26165516799999999</v>
      </c>
      <c r="S137" s="145">
        <v>0</v>
      </c>
      <c r="T137" s="146">
        <f t="shared" si="2"/>
        <v>0</v>
      </c>
      <c r="AR137" s="147" t="s">
        <v>251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251</v>
      </c>
      <c r="BM137" s="147" t="s">
        <v>215</v>
      </c>
    </row>
    <row r="138" spans="2:65" s="1" customFormat="1" ht="33" customHeight="1">
      <c r="B138" s="135"/>
      <c r="C138" s="136" t="s">
        <v>201</v>
      </c>
      <c r="D138" s="136" t="s">
        <v>197</v>
      </c>
      <c r="E138" s="137" t="s">
        <v>1826</v>
      </c>
      <c r="F138" s="138" t="s">
        <v>1827</v>
      </c>
      <c r="G138" s="139" t="s">
        <v>299</v>
      </c>
      <c r="H138" s="140">
        <v>23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0.44575999999999999</v>
      </c>
      <c r="P138" s="145">
        <f t="shared" si="0"/>
        <v>10.25248</v>
      </c>
      <c r="Q138" s="145">
        <v>4.7957249999999998E-3</v>
      </c>
      <c r="R138" s="145">
        <f t="shared" si="1"/>
        <v>0.110301675</v>
      </c>
      <c r="S138" s="145">
        <v>0</v>
      </c>
      <c r="T138" s="146">
        <f t="shared" si="2"/>
        <v>0</v>
      </c>
      <c r="AR138" s="147" t="s">
        <v>251</v>
      </c>
      <c r="AT138" s="147" t="s">
        <v>197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251</v>
      </c>
      <c r="BM138" s="147" t="s">
        <v>222</v>
      </c>
    </row>
    <row r="139" spans="2:65" s="1" customFormat="1" ht="24.2" customHeight="1">
      <c r="B139" s="135"/>
      <c r="C139" s="136" t="s">
        <v>211</v>
      </c>
      <c r="D139" s="136" t="s">
        <v>197</v>
      </c>
      <c r="E139" s="137" t="s">
        <v>1828</v>
      </c>
      <c r="F139" s="138" t="s">
        <v>1829</v>
      </c>
      <c r="G139" s="139" t="s">
        <v>299</v>
      </c>
      <c r="H139" s="140">
        <v>0.5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0.36503999999999998</v>
      </c>
      <c r="P139" s="145">
        <f t="shared" si="0"/>
        <v>0.18251999999999999</v>
      </c>
      <c r="Q139" s="145">
        <v>4.2888359999999999E-3</v>
      </c>
      <c r="R139" s="145">
        <f t="shared" si="1"/>
        <v>2.1444179999999999E-3</v>
      </c>
      <c r="S139" s="145">
        <v>0</v>
      </c>
      <c r="T139" s="146">
        <f t="shared" si="2"/>
        <v>0</v>
      </c>
      <c r="AR139" s="147" t="s">
        <v>251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251</v>
      </c>
      <c r="BM139" s="147" t="s">
        <v>230</v>
      </c>
    </row>
    <row r="140" spans="2:65" s="1" customFormat="1" ht="24.2" customHeight="1">
      <c r="B140" s="135"/>
      <c r="C140" s="136" t="s">
        <v>215</v>
      </c>
      <c r="D140" s="136" t="s">
        <v>197</v>
      </c>
      <c r="E140" s="137" t="s">
        <v>1830</v>
      </c>
      <c r="F140" s="138" t="s">
        <v>1831</v>
      </c>
      <c r="G140" s="139" t="s">
        <v>299</v>
      </c>
      <c r="H140" s="140">
        <v>1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0.41499000000000003</v>
      </c>
      <c r="P140" s="145">
        <f t="shared" si="0"/>
        <v>0.41499000000000003</v>
      </c>
      <c r="Q140" s="145">
        <v>6.3279399999999998E-3</v>
      </c>
      <c r="R140" s="145">
        <f t="shared" si="1"/>
        <v>6.3279399999999998E-3</v>
      </c>
      <c r="S140" s="145">
        <v>0</v>
      </c>
      <c r="T140" s="146">
        <f t="shared" si="2"/>
        <v>0</v>
      </c>
      <c r="AR140" s="147" t="s">
        <v>251</v>
      </c>
      <c r="AT140" s="147" t="s">
        <v>197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251</v>
      </c>
      <c r="BM140" s="147" t="s">
        <v>238</v>
      </c>
    </row>
    <row r="141" spans="2:65" s="1" customFormat="1" ht="16.5" customHeight="1">
      <c r="B141" s="135"/>
      <c r="C141" s="136" t="s">
        <v>218</v>
      </c>
      <c r="D141" s="136" t="s">
        <v>197</v>
      </c>
      <c r="E141" s="137" t="s">
        <v>1832</v>
      </c>
      <c r="F141" s="138" t="s">
        <v>1833</v>
      </c>
      <c r="G141" s="139" t="s">
        <v>299</v>
      </c>
      <c r="H141" s="140">
        <v>10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0.21074999999999999</v>
      </c>
      <c r="P141" s="145">
        <f t="shared" si="0"/>
        <v>2.1074999999999999</v>
      </c>
      <c r="Q141" s="145">
        <v>5.1900000000000001E-5</v>
      </c>
      <c r="R141" s="145">
        <f t="shared" si="1"/>
        <v>5.1900000000000004E-4</v>
      </c>
      <c r="S141" s="145">
        <v>0</v>
      </c>
      <c r="T141" s="146">
        <f t="shared" si="2"/>
        <v>0</v>
      </c>
      <c r="AR141" s="147" t="s">
        <v>251</v>
      </c>
      <c r="AT141" s="147" t="s">
        <v>197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251</v>
      </c>
      <c r="BM141" s="147" t="s">
        <v>244</v>
      </c>
    </row>
    <row r="142" spans="2:65" s="1" customFormat="1" ht="33" customHeight="1">
      <c r="B142" s="135"/>
      <c r="C142" s="149" t="s">
        <v>222</v>
      </c>
      <c r="D142" s="149" t="s">
        <v>270</v>
      </c>
      <c r="E142" s="150" t="s">
        <v>1834</v>
      </c>
      <c r="F142" s="151" t="s">
        <v>1835</v>
      </c>
      <c r="G142" s="152" t="s">
        <v>299</v>
      </c>
      <c r="H142" s="153">
        <v>10</v>
      </c>
      <c r="I142" s="154"/>
      <c r="J142" s="154"/>
      <c r="K142" s="155"/>
      <c r="L142" s="156"/>
      <c r="M142" s="157" t="s">
        <v>1</v>
      </c>
      <c r="N142" s="158" t="s">
        <v>35</v>
      </c>
      <c r="O142" s="145">
        <v>0</v>
      </c>
      <c r="P142" s="145">
        <f t="shared" si="0"/>
        <v>0</v>
      </c>
      <c r="Q142" s="145">
        <v>4.6000000000000001E-4</v>
      </c>
      <c r="R142" s="145">
        <f t="shared" si="1"/>
        <v>4.5999999999999999E-3</v>
      </c>
      <c r="S142" s="145">
        <v>0</v>
      </c>
      <c r="T142" s="146">
        <f t="shared" si="2"/>
        <v>0</v>
      </c>
      <c r="AR142" s="147" t="s">
        <v>279</v>
      </c>
      <c r="AT142" s="147" t="s">
        <v>270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251</v>
      </c>
      <c r="BM142" s="147" t="s">
        <v>251</v>
      </c>
    </row>
    <row r="143" spans="2:65" s="1" customFormat="1" ht="24.2" customHeight="1">
      <c r="B143" s="135"/>
      <c r="C143" s="149" t="s">
        <v>226</v>
      </c>
      <c r="D143" s="149" t="s">
        <v>270</v>
      </c>
      <c r="E143" s="150" t="s">
        <v>1836</v>
      </c>
      <c r="F143" s="151" t="s">
        <v>1837</v>
      </c>
      <c r="G143" s="152" t="s">
        <v>336</v>
      </c>
      <c r="H143" s="153">
        <v>14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0"/>
        <v>0</v>
      </c>
      <c r="Q143" s="145">
        <v>4.0000000000000002E-4</v>
      </c>
      <c r="R143" s="145">
        <f t="shared" si="1"/>
        <v>5.5999999999999999E-3</v>
      </c>
      <c r="S143" s="145">
        <v>0</v>
      </c>
      <c r="T143" s="146">
        <f t="shared" si="2"/>
        <v>0</v>
      </c>
      <c r="AR143" s="147" t="s">
        <v>279</v>
      </c>
      <c r="AT143" s="147" t="s">
        <v>270</v>
      </c>
      <c r="AU143" s="147" t="s">
        <v>82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251</v>
      </c>
      <c r="BM143" s="147" t="s">
        <v>254</v>
      </c>
    </row>
    <row r="144" spans="2:65" s="1" customFormat="1" ht="24.2" customHeight="1">
      <c r="B144" s="135"/>
      <c r="C144" s="136" t="s">
        <v>230</v>
      </c>
      <c r="D144" s="136" t="s">
        <v>197</v>
      </c>
      <c r="E144" s="137" t="s">
        <v>1838</v>
      </c>
      <c r="F144" s="138" t="s">
        <v>1839</v>
      </c>
      <c r="G144" s="139" t="s">
        <v>1840</v>
      </c>
      <c r="H144" s="140">
        <v>7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1.6976100000000001</v>
      </c>
      <c r="P144" s="145">
        <f t="shared" si="0"/>
        <v>11.88327</v>
      </c>
      <c r="Q144" s="145">
        <v>6.8170970000000003E-3</v>
      </c>
      <c r="R144" s="145">
        <f t="shared" si="1"/>
        <v>4.7719679000000001E-2</v>
      </c>
      <c r="S144" s="145">
        <v>0</v>
      </c>
      <c r="T144" s="146">
        <f t="shared" si="2"/>
        <v>0</v>
      </c>
      <c r="AR144" s="147" t="s">
        <v>251</v>
      </c>
      <c r="AT144" s="147" t="s">
        <v>197</v>
      </c>
      <c r="AU144" s="147" t="s">
        <v>82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251</v>
      </c>
      <c r="BM144" s="147" t="s">
        <v>258</v>
      </c>
    </row>
    <row r="145" spans="2:65" s="1" customFormat="1" ht="24.2" customHeight="1">
      <c r="B145" s="135"/>
      <c r="C145" s="136" t="s">
        <v>234</v>
      </c>
      <c r="D145" s="136" t="s">
        <v>197</v>
      </c>
      <c r="E145" s="137" t="s">
        <v>1841</v>
      </c>
      <c r="F145" s="138" t="s">
        <v>1842</v>
      </c>
      <c r="G145" s="139" t="s">
        <v>336</v>
      </c>
      <c r="H145" s="140">
        <v>5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0.21016000000000001</v>
      </c>
      <c r="P145" s="145">
        <f t="shared" si="0"/>
        <v>1.0508000000000002</v>
      </c>
      <c r="Q145" s="145">
        <v>4.1999999999999996E-6</v>
      </c>
      <c r="R145" s="145">
        <f t="shared" si="1"/>
        <v>2.0999999999999999E-5</v>
      </c>
      <c r="S145" s="145">
        <v>0</v>
      </c>
      <c r="T145" s="146">
        <f t="shared" si="2"/>
        <v>0</v>
      </c>
      <c r="AR145" s="147" t="s">
        <v>251</v>
      </c>
      <c r="AT145" s="147" t="s">
        <v>197</v>
      </c>
      <c r="AU145" s="147" t="s">
        <v>82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251</v>
      </c>
      <c r="BM145" s="147" t="s">
        <v>261</v>
      </c>
    </row>
    <row r="146" spans="2:65" s="1" customFormat="1" ht="24.2" customHeight="1">
      <c r="B146" s="135"/>
      <c r="C146" s="149" t="s">
        <v>238</v>
      </c>
      <c r="D146" s="149" t="s">
        <v>270</v>
      </c>
      <c r="E146" s="150" t="s">
        <v>1843</v>
      </c>
      <c r="F146" s="151" t="s">
        <v>1844</v>
      </c>
      <c r="G146" s="152" t="s">
        <v>336</v>
      </c>
      <c r="H146" s="153">
        <v>5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0"/>
        <v>0</v>
      </c>
      <c r="Q146" s="145">
        <v>2.5000000000000001E-4</v>
      </c>
      <c r="R146" s="145">
        <f t="shared" si="1"/>
        <v>1.25E-3</v>
      </c>
      <c r="S146" s="145">
        <v>0</v>
      </c>
      <c r="T146" s="146">
        <f t="shared" si="2"/>
        <v>0</v>
      </c>
      <c r="AR146" s="147" t="s">
        <v>279</v>
      </c>
      <c r="AT146" s="147" t="s">
        <v>270</v>
      </c>
      <c r="AU146" s="147" t="s">
        <v>82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251</v>
      </c>
      <c r="BM146" s="147" t="s">
        <v>265</v>
      </c>
    </row>
    <row r="147" spans="2:65" s="1" customFormat="1" ht="24.2" customHeight="1">
      <c r="B147" s="135"/>
      <c r="C147" s="136" t="s">
        <v>241</v>
      </c>
      <c r="D147" s="136" t="s">
        <v>197</v>
      </c>
      <c r="E147" s="137" t="s">
        <v>1845</v>
      </c>
      <c r="F147" s="138" t="s">
        <v>1846</v>
      </c>
      <c r="G147" s="139" t="s">
        <v>336</v>
      </c>
      <c r="H147" s="140">
        <v>7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0.24926000000000001</v>
      </c>
      <c r="P147" s="145">
        <f t="shared" si="0"/>
        <v>1.74482</v>
      </c>
      <c r="Q147" s="145">
        <v>2.8000000000000002E-7</v>
      </c>
      <c r="R147" s="145">
        <f t="shared" si="1"/>
        <v>1.9600000000000003E-6</v>
      </c>
      <c r="S147" s="145">
        <v>0</v>
      </c>
      <c r="T147" s="146">
        <f t="shared" si="2"/>
        <v>0</v>
      </c>
      <c r="AR147" s="147" t="s">
        <v>251</v>
      </c>
      <c r="AT147" s="147" t="s">
        <v>197</v>
      </c>
      <c r="AU147" s="147" t="s">
        <v>82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251</v>
      </c>
      <c r="BM147" s="147" t="s">
        <v>268</v>
      </c>
    </row>
    <row r="148" spans="2:65" s="1" customFormat="1" ht="33" customHeight="1">
      <c r="B148" s="135"/>
      <c r="C148" s="149" t="s">
        <v>244</v>
      </c>
      <c r="D148" s="149" t="s">
        <v>270</v>
      </c>
      <c r="E148" s="150" t="s">
        <v>1847</v>
      </c>
      <c r="F148" s="151" t="s">
        <v>1848</v>
      </c>
      <c r="G148" s="152" t="s">
        <v>336</v>
      </c>
      <c r="H148" s="153">
        <v>7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0"/>
        <v>0</v>
      </c>
      <c r="Q148" s="145">
        <v>4.2100000000000002E-3</v>
      </c>
      <c r="R148" s="145">
        <f t="shared" si="1"/>
        <v>2.9470000000000003E-2</v>
      </c>
      <c r="S148" s="145">
        <v>0</v>
      </c>
      <c r="T148" s="146">
        <f t="shared" si="2"/>
        <v>0</v>
      </c>
      <c r="AR148" s="147" t="s">
        <v>279</v>
      </c>
      <c r="AT148" s="147" t="s">
        <v>270</v>
      </c>
      <c r="AU148" s="147" t="s">
        <v>82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251</v>
      </c>
      <c r="BM148" s="147" t="s">
        <v>273</v>
      </c>
    </row>
    <row r="149" spans="2:65" s="1" customFormat="1" ht="33" customHeight="1">
      <c r="B149" s="135"/>
      <c r="C149" s="136" t="s">
        <v>247</v>
      </c>
      <c r="D149" s="136" t="s">
        <v>197</v>
      </c>
      <c r="E149" s="137" t="s">
        <v>1849</v>
      </c>
      <c r="F149" s="138" t="s">
        <v>1850</v>
      </c>
      <c r="G149" s="139" t="s">
        <v>336</v>
      </c>
      <c r="H149" s="140">
        <v>7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0.249</v>
      </c>
      <c r="P149" s="145">
        <f t="shared" si="0"/>
        <v>1.7429999999999999</v>
      </c>
      <c r="Q149" s="145">
        <v>2.8000000000000002E-7</v>
      </c>
      <c r="R149" s="145">
        <f t="shared" si="1"/>
        <v>1.9600000000000003E-6</v>
      </c>
      <c r="S149" s="145">
        <v>0</v>
      </c>
      <c r="T149" s="146">
        <f t="shared" si="2"/>
        <v>0</v>
      </c>
      <c r="AR149" s="147" t="s">
        <v>251</v>
      </c>
      <c r="AT149" s="147" t="s">
        <v>197</v>
      </c>
      <c r="AU149" s="147" t="s">
        <v>82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251</v>
      </c>
      <c r="BM149" s="147" t="s">
        <v>276</v>
      </c>
    </row>
    <row r="150" spans="2:65" s="1" customFormat="1" ht="33" customHeight="1">
      <c r="B150" s="135"/>
      <c r="C150" s="149" t="s">
        <v>251</v>
      </c>
      <c r="D150" s="149" t="s">
        <v>270</v>
      </c>
      <c r="E150" s="150" t="s">
        <v>1851</v>
      </c>
      <c r="F150" s="151" t="s">
        <v>1852</v>
      </c>
      <c r="G150" s="152" t="s">
        <v>336</v>
      </c>
      <c r="H150" s="153">
        <v>7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0"/>
        <v>0</v>
      </c>
      <c r="Q150" s="145">
        <v>3.7200000000000002E-3</v>
      </c>
      <c r="R150" s="145">
        <f t="shared" si="1"/>
        <v>2.6040000000000001E-2</v>
      </c>
      <c r="S150" s="145">
        <v>0</v>
      </c>
      <c r="T150" s="146">
        <f t="shared" si="2"/>
        <v>0</v>
      </c>
      <c r="AR150" s="147" t="s">
        <v>279</v>
      </c>
      <c r="AT150" s="147" t="s">
        <v>270</v>
      </c>
      <c r="AU150" s="147" t="s">
        <v>82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251</v>
      </c>
      <c r="BM150" s="147" t="s">
        <v>279</v>
      </c>
    </row>
    <row r="151" spans="2:65" s="1" customFormat="1" ht="16.5" customHeight="1">
      <c r="B151" s="135"/>
      <c r="C151" s="136" t="s">
        <v>255</v>
      </c>
      <c r="D151" s="136" t="s">
        <v>197</v>
      </c>
      <c r="E151" s="137" t="s">
        <v>1853</v>
      </c>
      <c r="F151" s="138" t="s">
        <v>1854</v>
      </c>
      <c r="G151" s="139" t="s">
        <v>336</v>
      </c>
      <c r="H151" s="140">
        <v>5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0.19211</v>
      </c>
      <c r="P151" s="145">
        <f t="shared" si="0"/>
        <v>0.96055000000000001</v>
      </c>
      <c r="Q151" s="145">
        <v>4.1999999999999996E-6</v>
      </c>
      <c r="R151" s="145">
        <f t="shared" si="1"/>
        <v>2.0999999999999999E-5</v>
      </c>
      <c r="S151" s="145">
        <v>0</v>
      </c>
      <c r="T151" s="146">
        <f t="shared" si="2"/>
        <v>0</v>
      </c>
      <c r="AR151" s="147" t="s">
        <v>251</v>
      </c>
      <c r="AT151" s="147" t="s">
        <v>197</v>
      </c>
      <c r="AU151" s="147" t="s">
        <v>82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251</v>
      </c>
      <c r="BM151" s="147" t="s">
        <v>285</v>
      </c>
    </row>
    <row r="152" spans="2:65" s="1" customFormat="1" ht="33" customHeight="1">
      <c r="B152" s="135"/>
      <c r="C152" s="149" t="s">
        <v>254</v>
      </c>
      <c r="D152" s="149" t="s">
        <v>270</v>
      </c>
      <c r="E152" s="150" t="s">
        <v>1855</v>
      </c>
      <c r="F152" s="151" t="s">
        <v>1856</v>
      </c>
      <c r="G152" s="152" t="s">
        <v>336</v>
      </c>
      <c r="H152" s="153">
        <v>5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0"/>
        <v>0</v>
      </c>
      <c r="Q152" s="145">
        <v>1.7000000000000001E-4</v>
      </c>
      <c r="R152" s="145">
        <f t="shared" si="1"/>
        <v>8.5000000000000006E-4</v>
      </c>
      <c r="S152" s="145">
        <v>0</v>
      </c>
      <c r="T152" s="146">
        <f t="shared" si="2"/>
        <v>0</v>
      </c>
      <c r="AR152" s="147" t="s">
        <v>279</v>
      </c>
      <c r="AT152" s="147" t="s">
        <v>270</v>
      </c>
      <c r="AU152" s="147" t="s">
        <v>82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251</v>
      </c>
      <c r="BM152" s="147" t="s">
        <v>287</v>
      </c>
    </row>
    <row r="153" spans="2:65" s="1" customFormat="1" ht="16.5" customHeight="1">
      <c r="B153" s="135"/>
      <c r="C153" s="136" t="s">
        <v>262</v>
      </c>
      <c r="D153" s="136" t="s">
        <v>197</v>
      </c>
      <c r="E153" s="137" t="s">
        <v>1857</v>
      </c>
      <c r="F153" s="138" t="s">
        <v>1858</v>
      </c>
      <c r="G153" s="139" t="s">
        <v>336</v>
      </c>
      <c r="H153" s="140">
        <v>7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0.24021000000000001</v>
      </c>
      <c r="P153" s="145">
        <f t="shared" si="0"/>
        <v>1.68147</v>
      </c>
      <c r="Q153" s="145">
        <v>7.9000000000000006E-6</v>
      </c>
      <c r="R153" s="145">
        <f t="shared" si="1"/>
        <v>5.5300000000000002E-5</v>
      </c>
      <c r="S153" s="145">
        <v>0</v>
      </c>
      <c r="T153" s="146">
        <f t="shared" si="2"/>
        <v>0</v>
      </c>
      <c r="AR153" s="147" t="s">
        <v>251</v>
      </c>
      <c r="AT153" s="147" t="s">
        <v>197</v>
      </c>
      <c r="AU153" s="147" t="s">
        <v>82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251</v>
      </c>
      <c r="BM153" s="147" t="s">
        <v>292</v>
      </c>
    </row>
    <row r="154" spans="2:65" s="1" customFormat="1" ht="33" customHeight="1">
      <c r="B154" s="135"/>
      <c r="C154" s="149" t="s">
        <v>258</v>
      </c>
      <c r="D154" s="149" t="s">
        <v>270</v>
      </c>
      <c r="E154" s="150" t="s">
        <v>1859</v>
      </c>
      <c r="F154" s="151" t="s">
        <v>1860</v>
      </c>
      <c r="G154" s="152" t="s">
        <v>336</v>
      </c>
      <c r="H154" s="153">
        <v>7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0"/>
        <v>0</v>
      </c>
      <c r="Q154" s="145">
        <v>3.1E-4</v>
      </c>
      <c r="R154" s="145">
        <f t="shared" si="1"/>
        <v>2.1700000000000001E-3</v>
      </c>
      <c r="S154" s="145">
        <v>0</v>
      </c>
      <c r="T154" s="146">
        <f t="shared" si="2"/>
        <v>0</v>
      </c>
      <c r="AR154" s="147" t="s">
        <v>279</v>
      </c>
      <c r="AT154" s="147" t="s">
        <v>270</v>
      </c>
      <c r="AU154" s="147" t="s">
        <v>82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251</v>
      </c>
      <c r="BM154" s="147" t="s">
        <v>295</v>
      </c>
    </row>
    <row r="155" spans="2:65" s="1" customFormat="1" ht="16.5" customHeight="1">
      <c r="B155" s="135"/>
      <c r="C155" s="136" t="s">
        <v>269</v>
      </c>
      <c r="D155" s="136" t="s">
        <v>197</v>
      </c>
      <c r="E155" s="137" t="s">
        <v>1861</v>
      </c>
      <c r="F155" s="138" t="s">
        <v>1862</v>
      </c>
      <c r="G155" s="139" t="s">
        <v>336</v>
      </c>
      <c r="H155" s="140">
        <v>2</v>
      </c>
      <c r="I155" s="141"/>
      <c r="J155" s="141"/>
      <c r="K155" s="142"/>
      <c r="L155" s="25"/>
      <c r="M155" s="143" t="s">
        <v>1</v>
      </c>
      <c r="N155" s="144" t="s">
        <v>35</v>
      </c>
      <c r="O155" s="145">
        <v>0.39861999999999997</v>
      </c>
      <c r="P155" s="145">
        <f t="shared" si="0"/>
        <v>0.79723999999999995</v>
      </c>
      <c r="Q155" s="145">
        <v>1.5E-5</v>
      </c>
      <c r="R155" s="145">
        <f t="shared" si="1"/>
        <v>3.0000000000000001E-5</v>
      </c>
      <c r="S155" s="145">
        <v>0</v>
      </c>
      <c r="T155" s="146">
        <f t="shared" si="2"/>
        <v>0</v>
      </c>
      <c r="AR155" s="147" t="s">
        <v>251</v>
      </c>
      <c r="AT155" s="147" t="s">
        <v>197</v>
      </c>
      <c r="AU155" s="147" t="s">
        <v>82</v>
      </c>
      <c r="AY155" s="13" t="s">
        <v>195</v>
      </c>
      <c r="BE155" s="148">
        <f t="shared" si="3"/>
        <v>0</v>
      </c>
      <c r="BF155" s="148">
        <f t="shared" si="4"/>
        <v>0</v>
      </c>
      <c r="BG155" s="148">
        <f t="shared" si="5"/>
        <v>0</v>
      </c>
      <c r="BH155" s="148">
        <f t="shared" si="6"/>
        <v>0</v>
      </c>
      <c r="BI155" s="148">
        <f t="shared" si="7"/>
        <v>0</v>
      </c>
      <c r="BJ155" s="13" t="s">
        <v>82</v>
      </c>
      <c r="BK155" s="148">
        <f t="shared" si="8"/>
        <v>0</v>
      </c>
      <c r="BL155" s="13" t="s">
        <v>251</v>
      </c>
      <c r="BM155" s="147" t="s">
        <v>300</v>
      </c>
    </row>
    <row r="156" spans="2:65" s="1" customFormat="1" ht="33" customHeight="1">
      <c r="B156" s="135"/>
      <c r="C156" s="149" t="s">
        <v>261</v>
      </c>
      <c r="D156" s="149" t="s">
        <v>270</v>
      </c>
      <c r="E156" s="150" t="s">
        <v>1863</v>
      </c>
      <c r="F156" s="151" t="s">
        <v>1864</v>
      </c>
      <c r="G156" s="152" t="s">
        <v>336</v>
      </c>
      <c r="H156" s="153">
        <v>2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0"/>
        <v>0</v>
      </c>
      <c r="Q156" s="145">
        <v>1E-3</v>
      </c>
      <c r="R156" s="145">
        <f t="shared" si="1"/>
        <v>2E-3</v>
      </c>
      <c r="S156" s="145">
        <v>0</v>
      </c>
      <c r="T156" s="146">
        <f t="shared" si="2"/>
        <v>0</v>
      </c>
      <c r="AR156" s="147" t="s">
        <v>279</v>
      </c>
      <c r="AT156" s="147" t="s">
        <v>270</v>
      </c>
      <c r="AU156" s="147" t="s">
        <v>82</v>
      </c>
      <c r="AY156" s="13" t="s">
        <v>195</v>
      </c>
      <c r="BE156" s="148">
        <f t="shared" si="3"/>
        <v>0</v>
      </c>
      <c r="BF156" s="148">
        <f t="shared" si="4"/>
        <v>0</v>
      </c>
      <c r="BG156" s="148">
        <f t="shared" si="5"/>
        <v>0</v>
      </c>
      <c r="BH156" s="148">
        <f t="shared" si="6"/>
        <v>0</v>
      </c>
      <c r="BI156" s="148">
        <f t="shared" si="7"/>
        <v>0</v>
      </c>
      <c r="BJ156" s="13" t="s">
        <v>82</v>
      </c>
      <c r="BK156" s="148">
        <f t="shared" si="8"/>
        <v>0</v>
      </c>
      <c r="BL156" s="13" t="s">
        <v>251</v>
      </c>
      <c r="BM156" s="147" t="s">
        <v>303</v>
      </c>
    </row>
    <row r="157" spans="2:65" s="1" customFormat="1" ht="24.2" customHeight="1">
      <c r="B157" s="135"/>
      <c r="C157" s="136" t="s">
        <v>7</v>
      </c>
      <c r="D157" s="136" t="s">
        <v>197</v>
      </c>
      <c r="E157" s="137" t="s">
        <v>1865</v>
      </c>
      <c r="F157" s="138" t="s">
        <v>1866</v>
      </c>
      <c r="G157" s="139" t="s">
        <v>596</v>
      </c>
      <c r="H157" s="140">
        <v>74.751999999999995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</v>
      </c>
      <c r="P157" s="145">
        <f t="shared" si="0"/>
        <v>0</v>
      </c>
      <c r="Q157" s="145">
        <v>0</v>
      </c>
      <c r="R157" s="145">
        <f t="shared" si="1"/>
        <v>0</v>
      </c>
      <c r="S157" s="145">
        <v>0</v>
      </c>
      <c r="T157" s="146">
        <f t="shared" si="2"/>
        <v>0</v>
      </c>
      <c r="AR157" s="147" t="s">
        <v>251</v>
      </c>
      <c r="AT157" s="147" t="s">
        <v>197</v>
      </c>
      <c r="AU157" s="147" t="s">
        <v>82</v>
      </c>
      <c r="AY157" s="13" t="s">
        <v>195</v>
      </c>
      <c r="BE157" s="148">
        <f t="shared" si="3"/>
        <v>0</v>
      </c>
      <c r="BF157" s="148">
        <f t="shared" si="4"/>
        <v>0</v>
      </c>
      <c r="BG157" s="148">
        <f t="shared" si="5"/>
        <v>0</v>
      </c>
      <c r="BH157" s="148">
        <f t="shared" si="6"/>
        <v>0</v>
      </c>
      <c r="BI157" s="148">
        <f t="shared" si="7"/>
        <v>0</v>
      </c>
      <c r="BJ157" s="13" t="s">
        <v>82</v>
      </c>
      <c r="BK157" s="148">
        <f t="shared" si="8"/>
        <v>0</v>
      </c>
      <c r="BL157" s="13" t="s">
        <v>251</v>
      </c>
      <c r="BM157" s="147" t="s">
        <v>307</v>
      </c>
    </row>
    <row r="158" spans="2:65" s="1" customFormat="1" ht="24.2" customHeight="1">
      <c r="B158" s="135"/>
      <c r="C158" s="136" t="s">
        <v>265</v>
      </c>
      <c r="D158" s="136" t="s">
        <v>197</v>
      </c>
      <c r="E158" s="137" t="s">
        <v>1867</v>
      </c>
      <c r="F158" s="138" t="s">
        <v>1868</v>
      </c>
      <c r="G158" s="139" t="s">
        <v>596</v>
      </c>
      <c r="H158" s="140">
        <v>74.751999999999995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0"/>
        <v>0</v>
      </c>
      <c r="Q158" s="145">
        <v>0</v>
      </c>
      <c r="R158" s="145">
        <f t="shared" si="1"/>
        <v>0</v>
      </c>
      <c r="S158" s="145">
        <v>0</v>
      </c>
      <c r="T158" s="146">
        <f t="shared" si="2"/>
        <v>0</v>
      </c>
      <c r="AR158" s="147" t="s">
        <v>251</v>
      </c>
      <c r="AT158" s="147" t="s">
        <v>197</v>
      </c>
      <c r="AU158" s="147" t="s">
        <v>82</v>
      </c>
      <c r="AY158" s="13" t="s">
        <v>195</v>
      </c>
      <c r="BE158" s="148">
        <f t="shared" si="3"/>
        <v>0</v>
      </c>
      <c r="BF158" s="148">
        <f t="shared" si="4"/>
        <v>0</v>
      </c>
      <c r="BG158" s="148">
        <f t="shared" si="5"/>
        <v>0</v>
      </c>
      <c r="BH158" s="148">
        <f t="shared" si="6"/>
        <v>0</v>
      </c>
      <c r="BI158" s="148">
        <f t="shared" si="7"/>
        <v>0</v>
      </c>
      <c r="BJ158" s="13" t="s">
        <v>82</v>
      </c>
      <c r="BK158" s="148">
        <f t="shared" si="8"/>
        <v>0</v>
      </c>
      <c r="BL158" s="13" t="s">
        <v>251</v>
      </c>
      <c r="BM158" s="147" t="s">
        <v>310</v>
      </c>
    </row>
    <row r="159" spans="2:65" s="11" customFormat="1" ht="22.9" customHeight="1">
      <c r="B159" s="124"/>
      <c r="D159" s="125" t="s">
        <v>68</v>
      </c>
      <c r="E159" s="133" t="s">
        <v>1869</v>
      </c>
      <c r="F159" s="133" t="s">
        <v>1870</v>
      </c>
      <c r="J159" s="134"/>
      <c r="L159" s="124"/>
      <c r="M159" s="128"/>
      <c r="P159" s="129">
        <f>SUM(P160:P165)</f>
        <v>1.0547200000000001</v>
      </c>
      <c r="R159" s="129">
        <f>SUM(R160:R165)</f>
        <v>6.3175999999999996E-3</v>
      </c>
      <c r="T159" s="130">
        <f>SUM(T160:T165)</f>
        <v>0</v>
      </c>
      <c r="AR159" s="125" t="s">
        <v>82</v>
      </c>
      <c r="AT159" s="131" t="s">
        <v>68</v>
      </c>
      <c r="AU159" s="131" t="s">
        <v>76</v>
      </c>
      <c r="AY159" s="125" t="s">
        <v>195</v>
      </c>
      <c r="BK159" s="132">
        <f>SUM(BK160:BK165)</f>
        <v>0</v>
      </c>
    </row>
    <row r="160" spans="2:65" s="1" customFormat="1" ht="24.2" customHeight="1">
      <c r="B160" s="135"/>
      <c r="C160" s="136" t="s">
        <v>286</v>
      </c>
      <c r="D160" s="136" t="s">
        <v>197</v>
      </c>
      <c r="E160" s="137" t="s">
        <v>1871</v>
      </c>
      <c r="F160" s="138" t="s">
        <v>1872</v>
      </c>
      <c r="G160" s="139" t="s">
        <v>336</v>
      </c>
      <c r="H160" s="140">
        <v>4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0.19545000000000001</v>
      </c>
      <c r="P160" s="145">
        <f t="shared" ref="P160:P165" si="9">O160*H160</f>
        <v>0.78180000000000005</v>
      </c>
      <c r="Q160" s="145">
        <v>7.7939999999999997E-4</v>
      </c>
      <c r="R160" s="145">
        <f t="shared" ref="R160:R165" si="10">Q160*H160</f>
        <v>3.1175999999999999E-3</v>
      </c>
      <c r="S160" s="145">
        <v>0</v>
      </c>
      <c r="T160" s="146">
        <f t="shared" ref="T160:T165" si="11">S160*H160</f>
        <v>0</v>
      </c>
      <c r="AR160" s="147" t="s">
        <v>251</v>
      </c>
      <c r="AT160" s="147" t="s">
        <v>197</v>
      </c>
      <c r="AU160" s="147" t="s">
        <v>82</v>
      </c>
      <c r="AY160" s="13" t="s">
        <v>195</v>
      </c>
      <c r="BE160" s="148">
        <f t="shared" ref="BE160:BE165" si="12">IF(N160="základná",J160,0)</f>
        <v>0</v>
      </c>
      <c r="BF160" s="148">
        <f t="shared" ref="BF160:BF165" si="13">IF(N160="znížená",J160,0)</f>
        <v>0</v>
      </c>
      <c r="BG160" s="148">
        <f t="shared" ref="BG160:BG165" si="14">IF(N160="zákl. prenesená",J160,0)</f>
        <v>0</v>
      </c>
      <c r="BH160" s="148">
        <f t="shared" ref="BH160:BH165" si="15">IF(N160="zníž. prenesená",J160,0)</f>
        <v>0</v>
      </c>
      <c r="BI160" s="148">
        <f t="shared" ref="BI160:BI165" si="16">IF(N160="nulová",J160,0)</f>
        <v>0</v>
      </c>
      <c r="BJ160" s="13" t="s">
        <v>82</v>
      </c>
      <c r="BK160" s="148">
        <f t="shared" ref="BK160:BK165" si="17">ROUND(I160*H160,2)</f>
        <v>0</v>
      </c>
      <c r="BL160" s="13" t="s">
        <v>251</v>
      </c>
      <c r="BM160" s="147" t="s">
        <v>314</v>
      </c>
    </row>
    <row r="161" spans="2:65" s="1" customFormat="1" ht="24.2" customHeight="1">
      <c r="B161" s="135"/>
      <c r="C161" s="136" t="s">
        <v>268</v>
      </c>
      <c r="D161" s="136" t="s">
        <v>197</v>
      </c>
      <c r="E161" s="137" t="s">
        <v>1873</v>
      </c>
      <c r="F161" s="138" t="s">
        <v>1874</v>
      </c>
      <c r="G161" s="139" t="s">
        <v>336</v>
      </c>
      <c r="H161" s="140">
        <v>4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si="9"/>
        <v>0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251</v>
      </c>
      <c r="AT161" s="147" t="s">
        <v>197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251</v>
      </c>
      <c r="BM161" s="147" t="s">
        <v>317</v>
      </c>
    </row>
    <row r="162" spans="2:65" s="1" customFormat="1" ht="16.5" customHeight="1">
      <c r="B162" s="135"/>
      <c r="C162" s="136" t="s">
        <v>289</v>
      </c>
      <c r="D162" s="136" t="s">
        <v>197</v>
      </c>
      <c r="E162" s="137" t="s">
        <v>1875</v>
      </c>
      <c r="F162" s="138" t="s">
        <v>1876</v>
      </c>
      <c r="G162" s="139" t="s">
        <v>336</v>
      </c>
      <c r="H162" s="140">
        <v>4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6.8229999999999999E-2</v>
      </c>
      <c r="P162" s="145">
        <f t="shared" si="9"/>
        <v>0.27292</v>
      </c>
      <c r="Q162" s="145">
        <v>4.0000000000000002E-4</v>
      </c>
      <c r="R162" s="145">
        <f t="shared" si="10"/>
        <v>1.6000000000000001E-3</v>
      </c>
      <c r="S162" s="145">
        <v>0</v>
      </c>
      <c r="T162" s="146">
        <f t="shared" si="11"/>
        <v>0</v>
      </c>
      <c r="AR162" s="147" t="s">
        <v>251</v>
      </c>
      <c r="AT162" s="147" t="s">
        <v>197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251</v>
      </c>
      <c r="BM162" s="147" t="s">
        <v>322</v>
      </c>
    </row>
    <row r="163" spans="2:65" s="1" customFormat="1" ht="16.5" customHeight="1">
      <c r="B163" s="135"/>
      <c r="C163" s="149" t="s">
        <v>273</v>
      </c>
      <c r="D163" s="149" t="s">
        <v>270</v>
      </c>
      <c r="E163" s="150" t="s">
        <v>1877</v>
      </c>
      <c r="F163" s="151" t="s">
        <v>1878</v>
      </c>
      <c r="G163" s="152" t="s">
        <v>336</v>
      </c>
      <c r="H163" s="153">
        <v>4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4.0000000000000002E-4</v>
      </c>
      <c r="R163" s="145">
        <f t="shared" si="10"/>
        <v>1.6000000000000001E-3</v>
      </c>
      <c r="S163" s="145">
        <v>0</v>
      </c>
      <c r="T163" s="146">
        <f t="shared" si="11"/>
        <v>0</v>
      </c>
      <c r="AR163" s="147" t="s">
        <v>279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251</v>
      </c>
      <c r="BM163" s="147" t="s">
        <v>325</v>
      </c>
    </row>
    <row r="164" spans="2:65" s="1" customFormat="1" ht="21.75" customHeight="1">
      <c r="B164" s="135"/>
      <c r="C164" s="136" t="s">
        <v>296</v>
      </c>
      <c r="D164" s="136" t="s">
        <v>197</v>
      </c>
      <c r="E164" s="137" t="s">
        <v>1879</v>
      </c>
      <c r="F164" s="138" t="s">
        <v>1880</v>
      </c>
      <c r="G164" s="139" t="s">
        <v>596</v>
      </c>
      <c r="H164" s="140">
        <v>6.6210000000000004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251</v>
      </c>
      <c r="AT164" s="147" t="s">
        <v>197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251</v>
      </c>
      <c r="BM164" s="147" t="s">
        <v>329</v>
      </c>
    </row>
    <row r="165" spans="2:65" s="1" customFormat="1" ht="24.2" customHeight="1">
      <c r="B165" s="135"/>
      <c r="C165" s="136" t="s">
        <v>276</v>
      </c>
      <c r="D165" s="136" t="s">
        <v>197</v>
      </c>
      <c r="E165" s="137" t="s">
        <v>1881</v>
      </c>
      <c r="F165" s="138" t="s">
        <v>1882</v>
      </c>
      <c r="G165" s="139" t="s">
        <v>596</v>
      </c>
      <c r="H165" s="140">
        <v>6.6210000000000004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251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251</v>
      </c>
      <c r="BM165" s="147" t="s">
        <v>332</v>
      </c>
    </row>
    <row r="166" spans="2:65" s="11" customFormat="1" ht="22.9" customHeight="1">
      <c r="B166" s="124"/>
      <c r="D166" s="125" t="s">
        <v>68</v>
      </c>
      <c r="E166" s="133" t="s">
        <v>736</v>
      </c>
      <c r="F166" s="133" t="s">
        <v>737</v>
      </c>
      <c r="J166" s="134"/>
      <c r="L166" s="124"/>
      <c r="M166" s="128"/>
      <c r="P166" s="129">
        <f>SUM(P167:P170)</f>
        <v>42.213000000000001</v>
      </c>
      <c r="R166" s="129">
        <f>SUM(R167:R170)</f>
        <v>7.28541E-3</v>
      </c>
      <c r="T166" s="130">
        <f>SUM(T167:T170)</f>
        <v>0</v>
      </c>
      <c r="AR166" s="125" t="s">
        <v>82</v>
      </c>
      <c r="AT166" s="131" t="s">
        <v>68</v>
      </c>
      <c r="AU166" s="131" t="s">
        <v>76</v>
      </c>
      <c r="AY166" s="125" t="s">
        <v>195</v>
      </c>
      <c r="BK166" s="132">
        <f>SUM(BK167:BK170)</f>
        <v>0</v>
      </c>
    </row>
    <row r="167" spans="2:65" s="1" customFormat="1" ht="24.2" customHeight="1">
      <c r="B167" s="135"/>
      <c r="C167" s="136" t="s">
        <v>304</v>
      </c>
      <c r="D167" s="136" t="s">
        <v>197</v>
      </c>
      <c r="E167" s="137" t="s">
        <v>1805</v>
      </c>
      <c r="F167" s="138" t="s">
        <v>1806</v>
      </c>
      <c r="G167" s="139" t="s">
        <v>574</v>
      </c>
      <c r="H167" s="140">
        <v>100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0.42213000000000001</v>
      </c>
      <c r="P167" s="145">
        <f>O167*H167</f>
        <v>42.213000000000001</v>
      </c>
      <c r="Q167" s="145">
        <v>7.2854099999999998E-5</v>
      </c>
      <c r="R167" s="145">
        <f>Q167*H167</f>
        <v>7.28541E-3</v>
      </c>
      <c r="S167" s="145">
        <v>0</v>
      </c>
      <c r="T167" s="146">
        <f>S167*H167</f>
        <v>0</v>
      </c>
      <c r="AR167" s="147" t="s">
        <v>251</v>
      </c>
      <c r="AT167" s="147" t="s">
        <v>197</v>
      </c>
      <c r="AU167" s="147" t="s">
        <v>82</v>
      </c>
      <c r="AY167" s="13" t="s">
        <v>195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3" t="s">
        <v>82</v>
      </c>
      <c r="BK167" s="148">
        <f>ROUND(I167*H167,2)</f>
        <v>0</v>
      </c>
      <c r="BL167" s="13" t="s">
        <v>251</v>
      </c>
      <c r="BM167" s="147" t="s">
        <v>418</v>
      </c>
    </row>
    <row r="168" spans="2:65" s="1" customFormat="1" ht="16.5" customHeight="1">
      <c r="B168" s="135"/>
      <c r="C168" s="149" t="s">
        <v>279</v>
      </c>
      <c r="D168" s="149" t="s">
        <v>270</v>
      </c>
      <c r="E168" s="150" t="s">
        <v>1807</v>
      </c>
      <c r="F168" s="151" t="s">
        <v>1808</v>
      </c>
      <c r="G168" s="152" t="s">
        <v>1586</v>
      </c>
      <c r="H168" s="153">
        <v>1</v>
      </c>
      <c r="I168" s="154"/>
      <c r="J168" s="154"/>
      <c r="K168" s="155"/>
      <c r="L168" s="156"/>
      <c r="M168" s="157" t="s">
        <v>1</v>
      </c>
      <c r="N168" s="158" t="s">
        <v>35</v>
      </c>
      <c r="O168" s="145">
        <v>0</v>
      </c>
      <c r="P168" s="145">
        <f>O168*H168</f>
        <v>0</v>
      </c>
      <c r="Q168" s="145">
        <v>0</v>
      </c>
      <c r="R168" s="145">
        <f>Q168*H168</f>
        <v>0</v>
      </c>
      <c r="S168" s="145">
        <v>0</v>
      </c>
      <c r="T168" s="146">
        <f>S168*H168</f>
        <v>0</v>
      </c>
      <c r="AR168" s="147" t="s">
        <v>279</v>
      </c>
      <c r="AT168" s="147" t="s">
        <v>270</v>
      </c>
      <c r="AU168" s="147" t="s">
        <v>82</v>
      </c>
      <c r="AY168" s="13" t="s">
        <v>195</v>
      </c>
      <c r="BE168" s="148">
        <f>IF(N168="základná",J168,0)</f>
        <v>0</v>
      </c>
      <c r="BF168" s="148">
        <f>IF(N168="znížená",J168,0)</f>
        <v>0</v>
      </c>
      <c r="BG168" s="148">
        <f>IF(N168="zákl. prenesená",J168,0)</f>
        <v>0</v>
      </c>
      <c r="BH168" s="148">
        <f>IF(N168="zníž. prenesená",J168,0)</f>
        <v>0</v>
      </c>
      <c r="BI168" s="148">
        <f>IF(N168="nulová",J168,0)</f>
        <v>0</v>
      </c>
      <c r="BJ168" s="13" t="s">
        <v>82</v>
      </c>
      <c r="BK168" s="148">
        <f>ROUND(I168*H168,2)</f>
        <v>0</v>
      </c>
      <c r="BL168" s="13" t="s">
        <v>251</v>
      </c>
      <c r="BM168" s="147" t="s">
        <v>426</v>
      </c>
    </row>
    <row r="169" spans="2:65" s="1" customFormat="1" ht="24.2" customHeight="1">
      <c r="B169" s="135"/>
      <c r="C169" s="136" t="s">
        <v>311</v>
      </c>
      <c r="D169" s="136" t="s">
        <v>197</v>
      </c>
      <c r="E169" s="137" t="s">
        <v>1809</v>
      </c>
      <c r="F169" s="138" t="s">
        <v>1810</v>
      </c>
      <c r="G169" s="139" t="s">
        <v>596</v>
      </c>
      <c r="H169" s="140">
        <v>15.458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>O169*H169</f>
        <v>0</v>
      </c>
      <c r="Q169" s="145">
        <v>0</v>
      </c>
      <c r="R169" s="145">
        <f>Q169*H169</f>
        <v>0</v>
      </c>
      <c r="S169" s="145">
        <v>0</v>
      </c>
      <c r="T169" s="146">
        <f>S169*H169</f>
        <v>0</v>
      </c>
      <c r="AR169" s="147" t="s">
        <v>251</v>
      </c>
      <c r="AT169" s="147" t="s">
        <v>197</v>
      </c>
      <c r="AU169" s="147" t="s">
        <v>82</v>
      </c>
      <c r="AY169" s="13" t="s">
        <v>195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3" t="s">
        <v>82</v>
      </c>
      <c r="BK169" s="148">
        <f>ROUND(I169*H169,2)</f>
        <v>0</v>
      </c>
      <c r="BL169" s="13" t="s">
        <v>251</v>
      </c>
      <c r="BM169" s="147" t="s">
        <v>434</v>
      </c>
    </row>
    <row r="170" spans="2:65" s="1" customFormat="1" ht="24.2" customHeight="1">
      <c r="B170" s="135"/>
      <c r="C170" s="136" t="s">
        <v>285</v>
      </c>
      <c r="D170" s="136" t="s">
        <v>197</v>
      </c>
      <c r="E170" s="137" t="s">
        <v>1811</v>
      </c>
      <c r="F170" s="138" t="s">
        <v>1812</v>
      </c>
      <c r="G170" s="139" t="s">
        <v>596</v>
      </c>
      <c r="H170" s="140">
        <v>15.458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>O170*H170</f>
        <v>0</v>
      </c>
      <c r="Q170" s="145">
        <v>0</v>
      </c>
      <c r="R170" s="145">
        <f>Q170*H170</f>
        <v>0</v>
      </c>
      <c r="S170" s="145">
        <v>0</v>
      </c>
      <c r="T170" s="146">
        <f>S170*H170</f>
        <v>0</v>
      </c>
      <c r="AR170" s="147" t="s">
        <v>251</v>
      </c>
      <c r="AT170" s="147" t="s">
        <v>197</v>
      </c>
      <c r="AU170" s="147" t="s">
        <v>82</v>
      </c>
      <c r="AY170" s="13" t="s">
        <v>195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3" t="s">
        <v>82</v>
      </c>
      <c r="BK170" s="148">
        <f>ROUND(I170*H170,2)</f>
        <v>0</v>
      </c>
      <c r="BL170" s="13" t="s">
        <v>251</v>
      </c>
      <c r="BM170" s="147" t="s">
        <v>442</v>
      </c>
    </row>
    <row r="171" spans="2:65" s="11" customFormat="1" ht="22.9" customHeight="1">
      <c r="B171" s="124"/>
      <c r="D171" s="125" t="s">
        <v>68</v>
      </c>
      <c r="E171" s="133" t="s">
        <v>984</v>
      </c>
      <c r="F171" s="133" t="s">
        <v>985</v>
      </c>
      <c r="J171" s="134"/>
      <c r="L171" s="124"/>
      <c r="M171" s="128"/>
      <c r="P171" s="129">
        <f>P172</f>
        <v>12.8421</v>
      </c>
      <c r="R171" s="129">
        <f>R172</f>
        <v>9.32995E-3</v>
      </c>
      <c r="T171" s="130">
        <f>T172</f>
        <v>0</v>
      </c>
      <c r="AR171" s="125" t="s">
        <v>82</v>
      </c>
      <c r="AT171" s="131" t="s">
        <v>68</v>
      </c>
      <c r="AU171" s="131" t="s">
        <v>76</v>
      </c>
      <c r="AY171" s="125" t="s">
        <v>195</v>
      </c>
      <c r="BK171" s="132">
        <f>BK172</f>
        <v>0</v>
      </c>
    </row>
    <row r="172" spans="2:65" s="1" customFormat="1" ht="37.9" customHeight="1">
      <c r="B172" s="135"/>
      <c r="C172" s="136" t="s">
        <v>319</v>
      </c>
      <c r="D172" s="136" t="s">
        <v>197</v>
      </c>
      <c r="E172" s="137" t="s">
        <v>1883</v>
      </c>
      <c r="F172" s="138" t="s">
        <v>1884</v>
      </c>
      <c r="G172" s="139" t="s">
        <v>299</v>
      </c>
      <c r="H172" s="140">
        <v>95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0.13517999999999999</v>
      </c>
      <c r="P172" s="145">
        <f>O172*H172</f>
        <v>12.8421</v>
      </c>
      <c r="Q172" s="145">
        <v>9.8209999999999997E-5</v>
      </c>
      <c r="R172" s="145">
        <f>Q172*H172</f>
        <v>9.32995E-3</v>
      </c>
      <c r="S172" s="145">
        <v>0</v>
      </c>
      <c r="T172" s="146">
        <f>S172*H172</f>
        <v>0</v>
      </c>
      <c r="AR172" s="147" t="s">
        <v>251</v>
      </c>
      <c r="AT172" s="147" t="s">
        <v>197</v>
      </c>
      <c r="AU172" s="147" t="s">
        <v>82</v>
      </c>
      <c r="AY172" s="13" t="s">
        <v>195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82</v>
      </c>
      <c r="BK172" s="148">
        <f>ROUND(I172*H172,2)</f>
        <v>0</v>
      </c>
      <c r="BL172" s="13" t="s">
        <v>251</v>
      </c>
      <c r="BM172" s="147" t="s">
        <v>450</v>
      </c>
    </row>
    <row r="173" spans="2:65" s="11" customFormat="1" ht="25.9" customHeight="1">
      <c r="B173" s="124"/>
      <c r="D173" s="125" t="s">
        <v>68</v>
      </c>
      <c r="E173" s="126" t="s">
        <v>270</v>
      </c>
      <c r="F173" s="126" t="s">
        <v>995</v>
      </c>
      <c r="J173" s="127"/>
      <c r="L173" s="124"/>
      <c r="M173" s="128"/>
      <c r="P173" s="129">
        <f>P174</f>
        <v>68.431159999999991</v>
      </c>
      <c r="R173" s="129">
        <f>R174</f>
        <v>0</v>
      </c>
      <c r="T173" s="130">
        <f>T174</f>
        <v>0</v>
      </c>
      <c r="AR173" s="125" t="s">
        <v>88</v>
      </c>
      <c r="AT173" s="131" t="s">
        <v>68</v>
      </c>
      <c r="AU173" s="131" t="s">
        <v>69</v>
      </c>
      <c r="AY173" s="125" t="s">
        <v>195</v>
      </c>
      <c r="BK173" s="132">
        <f>BK174</f>
        <v>0</v>
      </c>
    </row>
    <row r="174" spans="2:65" s="11" customFormat="1" ht="22.9" customHeight="1">
      <c r="B174" s="124"/>
      <c r="D174" s="125" t="s">
        <v>68</v>
      </c>
      <c r="E174" s="133" t="s">
        <v>1885</v>
      </c>
      <c r="F174" s="133" t="s">
        <v>1886</v>
      </c>
      <c r="J174" s="134"/>
      <c r="L174" s="124"/>
      <c r="M174" s="128"/>
      <c r="P174" s="129">
        <f>SUM(P175:P178)</f>
        <v>68.431159999999991</v>
      </c>
      <c r="R174" s="129">
        <f>SUM(R175:R178)</f>
        <v>0</v>
      </c>
      <c r="T174" s="130">
        <f>SUM(T175:T178)</f>
        <v>0</v>
      </c>
      <c r="AR174" s="125" t="s">
        <v>88</v>
      </c>
      <c r="AT174" s="131" t="s">
        <v>68</v>
      </c>
      <c r="AU174" s="131" t="s">
        <v>76</v>
      </c>
      <c r="AY174" s="125" t="s">
        <v>195</v>
      </c>
      <c r="BK174" s="132">
        <f>SUM(BK175:BK178)</f>
        <v>0</v>
      </c>
    </row>
    <row r="175" spans="2:65" s="1" customFormat="1" ht="24.2" customHeight="1">
      <c r="B175" s="135"/>
      <c r="C175" s="136" t="s">
        <v>287</v>
      </c>
      <c r="D175" s="136" t="s">
        <v>197</v>
      </c>
      <c r="E175" s="137" t="s">
        <v>1887</v>
      </c>
      <c r="F175" s="138" t="s">
        <v>1888</v>
      </c>
      <c r="G175" s="139" t="s">
        <v>1889</v>
      </c>
      <c r="H175" s="140">
        <v>2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4.2364300000000004</v>
      </c>
      <c r="P175" s="145">
        <f>O175*H175</f>
        <v>8.4728600000000007</v>
      </c>
      <c r="Q175" s="145">
        <v>0</v>
      </c>
      <c r="R175" s="145">
        <f>Q175*H175</f>
        <v>0</v>
      </c>
      <c r="S175" s="145">
        <v>0</v>
      </c>
      <c r="T175" s="146">
        <f>S175*H175</f>
        <v>0</v>
      </c>
      <c r="AR175" s="147" t="s">
        <v>426</v>
      </c>
      <c r="AT175" s="147" t="s">
        <v>197</v>
      </c>
      <c r="AU175" s="147" t="s">
        <v>82</v>
      </c>
      <c r="AY175" s="13" t="s">
        <v>195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3" t="s">
        <v>82</v>
      </c>
      <c r="BK175" s="148">
        <f>ROUND(I175*H175,2)</f>
        <v>0</v>
      </c>
      <c r="BL175" s="13" t="s">
        <v>426</v>
      </c>
      <c r="BM175" s="147" t="s">
        <v>458</v>
      </c>
    </row>
    <row r="176" spans="2:65" s="1" customFormat="1" ht="16.5" customHeight="1">
      <c r="B176" s="135"/>
      <c r="C176" s="136" t="s">
        <v>326</v>
      </c>
      <c r="D176" s="136" t="s">
        <v>197</v>
      </c>
      <c r="E176" s="137" t="s">
        <v>1890</v>
      </c>
      <c r="F176" s="138" t="s">
        <v>1891</v>
      </c>
      <c r="G176" s="139" t="s">
        <v>299</v>
      </c>
      <c r="H176" s="140">
        <v>95</v>
      </c>
      <c r="I176" s="141"/>
      <c r="J176" s="141"/>
      <c r="K176" s="142"/>
      <c r="L176" s="25"/>
      <c r="M176" s="143" t="s">
        <v>1</v>
      </c>
      <c r="N176" s="144" t="s">
        <v>35</v>
      </c>
      <c r="O176" s="145">
        <v>0.41699999999999998</v>
      </c>
      <c r="P176" s="145">
        <f>O176*H176</f>
        <v>39.614999999999995</v>
      </c>
      <c r="Q176" s="145">
        <v>0</v>
      </c>
      <c r="R176" s="145">
        <f>Q176*H176</f>
        <v>0</v>
      </c>
      <c r="S176" s="145">
        <v>0</v>
      </c>
      <c r="T176" s="146">
        <f>S176*H176</f>
        <v>0</v>
      </c>
      <c r="AR176" s="147" t="s">
        <v>426</v>
      </c>
      <c r="AT176" s="147" t="s">
        <v>197</v>
      </c>
      <c r="AU176" s="147" t="s">
        <v>82</v>
      </c>
      <c r="AY176" s="13" t="s">
        <v>195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3" t="s">
        <v>82</v>
      </c>
      <c r="BK176" s="148">
        <f>ROUND(I176*H176,2)</f>
        <v>0</v>
      </c>
      <c r="BL176" s="13" t="s">
        <v>426</v>
      </c>
      <c r="BM176" s="147" t="s">
        <v>466</v>
      </c>
    </row>
    <row r="177" spans="2:65" s="1" customFormat="1" ht="21.75" customHeight="1">
      <c r="B177" s="135"/>
      <c r="C177" s="136" t="s">
        <v>292</v>
      </c>
      <c r="D177" s="136" t="s">
        <v>197</v>
      </c>
      <c r="E177" s="137" t="s">
        <v>1892</v>
      </c>
      <c r="F177" s="138" t="s">
        <v>1893</v>
      </c>
      <c r="G177" s="139" t="s">
        <v>299</v>
      </c>
      <c r="H177" s="140">
        <v>95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0.154</v>
      </c>
      <c r="P177" s="145">
        <f>O177*H177</f>
        <v>14.629999999999999</v>
      </c>
      <c r="Q177" s="145">
        <v>0</v>
      </c>
      <c r="R177" s="145">
        <f>Q177*H177</f>
        <v>0</v>
      </c>
      <c r="S177" s="145">
        <v>0</v>
      </c>
      <c r="T177" s="146">
        <f>S177*H177</f>
        <v>0</v>
      </c>
      <c r="AR177" s="147" t="s">
        <v>426</v>
      </c>
      <c r="AT177" s="147" t="s">
        <v>197</v>
      </c>
      <c r="AU177" s="147" t="s">
        <v>82</v>
      </c>
      <c r="AY177" s="13" t="s">
        <v>195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3" t="s">
        <v>82</v>
      </c>
      <c r="BK177" s="148">
        <f>ROUND(I177*H177,2)</f>
        <v>0</v>
      </c>
      <c r="BL177" s="13" t="s">
        <v>426</v>
      </c>
      <c r="BM177" s="147" t="s">
        <v>474</v>
      </c>
    </row>
    <row r="178" spans="2:65" s="1" customFormat="1" ht="16.5" customHeight="1">
      <c r="B178" s="135"/>
      <c r="C178" s="136" t="s">
        <v>333</v>
      </c>
      <c r="D178" s="136" t="s">
        <v>197</v>
      </c>
      <c r="E178" s="137" t="s">
        <v>1894</v>
      </c>
      <c r="F178" s="138" t="s">
        <v>1895</v>
      </c>
      <c r="G178" s="139" t="s">
        <v>299</v>
      </c>
      <c r="H178" s="140">
        <v>95</v>
      </c>
      <c r="I178" s="141"/>
      <c r="J178" s="141"/>
      <c r="K178" s="142"/>
      <c r="L178" s="25"/>
      <c r="M178" s="143" t="s">
        <v>1</v>
      </c>
      <c r="N178" s="144" t="s">
        <v>35</v>
      </c>
      <c r="O178" s="145">
        <v>6.0139999999999999E-2</v>
      </c>
      <c r="P178" s="145">
        <f>O178*H178</f>
        <v>5.7133000000000003</v>
      </c>
      <c r="Q178" s="145">
        <v>0</v>
      </c>
      <c r="R178" s="145">
        <f>Q178*H178</f>
        <v>0</v>
      </c>
      <c r="S178" s="145">
        <v>0</v>
      </c>
      <c r="T178" s="146">
        <f>S178*H178</f>
        <v>0</v>
      </c>
      <c r="AR178" s="147" t="s">
        <v>426</v>
      </c>
      <c r="AT178" s="147" t="s">
        <v>197</v>
      </c>
      <c r="AU178" s="147" t="s">
        <v>82</v>
      </c>
      <c r="AY178" s="13" t="s">
        <v>195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3" t="s">
        <v>82</v>
      </c>
      <c r="BK178" s="148">
        <f>ROUND(I178*H178,2)</f>
        <v>0</v>
      </c>
      <c r="BL178" s="13" t="s">
        <v>426</v>
      </c>
      <c r="BM178" s="147" t="s">
        <v>482</v>
      </c>
    </row>
    <row r="179" spans="2:65" s="11" customFormat="1" ht="25.9" customHeight="1">
      <c r="B179" s="124"/>
      <c r="D179" s="125" t="s">
        <v>68</v>
      </c>
      <c r="E179" s="126" t="s">
        <v>1132</v>
      </c>
      <c r="F179" s="126" t="s">
        <v>1896</v>
      </c>
      <c r="J179" s="127"/>
      <c r="L179" s="124"/>
      <c r="M179" s="128"/>
      <c r="P179" s="129">
        <f>SUM(P180:P181)</f>
        <v>0</v>
      </c>
      <c r="R179" s="129">
        <f>SUM(R180:R181)</f>
        <v>0</v>
      </c>
      <c r="T179" s="130">
        <f>SUM(T180:T181)</f>
        <v>0</v>
      </c>
      <c r="AR179" s="125" t="s">
        <v>201</v>
      </c>
      <c r="AT179" s="131" t="s">
        <v>68</v>
      </c>
      <c r="AU179" s="131" t="s">
        <v>69</v>
      </c>
      <c r="AY179" s="125" t="s">
        <v>195</v>
      </c>
      <c r="BK179" s="132">
        <f>SUM(BK180:BK181)</f>
        <v>0</v>
      </c>
    </row>
    <row r="180" spans="2:65" s="1" customFormat="1" ht="16.5" customHeight="1">
      <c r="B180" s="135"/>
      <c r="C180" s="136" t="s">
        <v>295</v>
      </c>
      <c r="D180" s="136" t="s">
        <v>197</v>
      </c>
      <c r="E180" s="137" t="s">
        <v>1897</v>
      </c>
      <c r="F180" s="138" t="s">
        <v>1898</v>
      </c>
      <c r="G180" s="139" t="s">
        <v>1586</v>
      </c>
      <c r="H180" s="140">
        <v>1</v>
      </c>
      <c r="I180" s="141"/>
      <c r="J180" s="141"/>
      <c r="K180" s="142"/>
      <c r="L180" s="25"/>
      <c r="M180" s="143" t="s">
        <v>1</v>
      </c>
      <c r="N180" s="144" t="s">
        <v>35</v>
      </c>
      <c r="O180" s="145">
        <v>0</v>
      </c>
      <c r="P180" s="145">
        <f>O180*H180</f>
        <v>0</v>
      </c>
      <c r="Q180" s="145">
        <v>0</v>
      </c>
      <c r="R180" s="145">
        <f>Q180*H180</f>
        <v>0</v>
      </c>
      <c r="S180" s="145">
        <v>0</v>
      </c>
      <c r="T180" s="146">
        <f>S180*H180</f>
        <v>0</v>
      </c>
      <c r="AR180" s="147" t="s">
        <v>1136</v>
      </c>
      <c r="AT180" s="147" t="s">
        <v>197</v>
      </c>
      <c r="AU180" s="147" t="s">
        <v>76</v>
      </c>
      <c r="AY180" s="13" t="s">
        <v>195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3" t="s">
        <v>82</v>
      </c>
      <c r="BK180" s="148">
        <f>ROUND(I180*H180,2)</f>
        <v>0</v>
      </c>
      <c r="BL180" s="13" t="s">
        <v>1136</v>
      </c>
      <c r="BM180" s="147" t="s">
        <v>490</v>
      </c>
    </row>
    <row r="181" spans="2:65" s="1" customFormat="1" ht="37.9" customHeight="1">
      <c r="B181" s="135"/>
      <c r="C181" s="136" t="s">
        <v>341</v>
      </c>
      <c r="D181" s="136" t="s">
        <v>197</v>
      </c>
      <c r="E181" s="137" t="s">
        <v>1899</v>
      </c>
      <c r="F181" s="138" t="s">
        <v>1900</v>
      </c>
      <c r="G181" s="139" t="s">
        <v>1586</v>
      </c>
      <c r="H181" s="140">
        <v>0</v>
      </c>
      <c r="I181" s="141"/>
      <c r="J181" s="141"/>
      <c r="K181" s="142"/>
      <c r="L181" s="25"/>
      <c r="M181" s="163" t="s">
        <v>1</v>
      </c>
      <c r="N181" s="164" t="s">
        <v>35</v>
      </c>
      <c r="O181" s="161">
        <v>0</v>
      </c>
      <c r="P181" s="161">
        <f>O181*H181</f>
        <v>0</v>
      </c>
      <c r="Q181" s="161">
        <v>0</v>
      </c>
      <c r="R181" s="161">
        <f>Q181*H181</f>
        <v>0</v>
      </c>
      <c r="S181" s="161">
        <v>0</v>
      </c>
      <c r="T181" s="162">
        <f>S181*H181</f>
        <v>0</v>
      </c>
      <c r="AR181" s="147" t="s">
        <v>1136</v>
      </c>
      <c r="AT181" s="147" t="s">
        <v>197</v>
      </c>
      <c r="AU181" s="147" t="s">
        <v>76</v>
      </c>
      <c r="AY181" s="13" t="s">
        <v>195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3" t="s">
        <v>82</v>
      </c>
      <c r="BK181" s="148">
        <f>ROUND(I181*H181,2)</f>
        <v>0</v>
      </c>
      <c r="BL181" s="13" t="s">
        <v>1136</v>
      </c>
      <c r="BM181" s="147" t="s">
        <v>358</v>
      </c>
    </row>
    <row r="182" spans="2:65" s="1" customFormat="1" ht="6.95" customHeight="1">
      <c r="B182" s="40"/>
      <c r="C182" s="41"/>
      <c r="D182" s="41"/>
      <c r="E182" s="41"/>
      <c r="F182" s="41"/>
      <c r="G182" s="41"/>
      <c r="H182" s="41"/>
      <c r="I182" s="41"/>
      <c r="J182" s="41"/>
      <c r="K182" s="41"/>
      <c r="L182" s="25"/>
    </row>
  </sheetData>
  <autoFilter ref="C129:K181" xr:uid="{00000000-0009-0000-0000-00000A000000}"/>
  <mergeCells count="11">
    <mergeCell ref="E122:H122"/>
    <mergeCell ref="E7:H7"/>
    <mergeCell ref="E9:H9"/>
    <mergeCell ref="E11:H11"/>
    <mergeCell ref="E29:H29"/>
    <mergeCell ref="E85:H85"/>
    <mergeCell ref="L2:V2"/>
    <mergeCell ref="E87:H87"/>
    <mergeCell ref="E89:H89"/>
    <mergeCell ref="E118:H118"/>
    <mergeCell ref="E120:H120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75"/>
  <sheetViews>
    <sheetView showGridLines="0" topLeftCell="A257" workbookViewId="0">
      <selection activeCell="V276" sqref="V27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114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1901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">
        <v>1</v>
      </c>
      <c r="L16" s="25"/>
    </row>
    <row r="17" spans="2:12" s="1" customFormat="1" ht="18" customHeight="1">
      <c r="B17" s="25"/>
      <c r="E17" s="20" t="s">
        <v>2856</v>
      </c>
      <c r="I17" s="22" t="s">
        <v>22</v>
      </c>
      <c r="J17" s="20" t="s">
        <v>1</v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20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">
        <v>1</v>
      </c>
      <c r="L22" s="25"/>
    </row>
    <row r="23" spans="2:12" s="1" customFormat="1" ht="18" customHeight="1">
      <c r="B23" s="25"/>
      <c r="E23" s="20" t="s">
        <v>25</v>
      </c>
      <c r="I23" s="22" t="s">
        <v>22</v>
      </c>
      <c r="J23" s="20" t="s">
        <v>1</v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">
        <v>1</v>
      </c>
      <c r="L25" s="25"/>
    </row>
    <row r="26" spans="2:12" s="1" customFormat="1" ht="18" customHeight="1">
      <c r="B26" s="25"/>
      <c r="E26" s="20"/>
      <c r="I26" s="22" t="s">
        <v>22</v>
      </c>
      <c r="J26" s="20" t="s">
        <v>1</v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ROUND(J129,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ROUND((SUM(BE129:BE274)),  2)</f>
        <v>0</v>
      </c>
      <c r="G35" s="93"/>
      <c r="H35" s="93"/>
      <c r="I35" s="94">
        <v>0.23</v>
      </c>
      <c r="J35" s="92">
        <f>ROUND(((SUM(BE129:BE274))*I35),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ROUND((SUM(BF129:BF274)),  2)</f>
        <v>0</v>
      </c>
      <c r="I36" s="95">
        <v>0.23</v>
      </c>
      <c r="J36" s="82">
        <f>ROUND(((SUM(BF129:BF274))*I36),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ROUND((SUM(BG129:BG274)),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ROUND((SUM(BH129:BH274)),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ROUND((SUM(BI129:BI274)),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ÚK - Ústredné vykurovanie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>
        <f>E26</f>
        <v>0</v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J129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152</v>
      </c>
      <c r="E99" s="109"/>
      <c r="F99" s="109"/>
      <c r="G99" s="109"/>
      <c r="H99" s="109"/>
      <c r="I99" s="109"/>
      <c r="J99" s="110">
        <f>J130</f>
        <v>0</v>
      </c>
      <c r="L99" s="107"/>
    </row>
    <row r="100" spans="2:47" s="9" customFormat="1" ht="19.899999999999999" customHeight="1">
      <c r="B100" s="111"/>
      <c r="D100" s="112" t="s">
        <v>160</v>
      </c>
      <c r="E100" s="113"/>
      <c r="F100" s="113"/>
      <c r="G100" s="113"/>
      <c r="H100" s="113"/>
      <c r="I100" s="113"/>
      <c r="J100" s="114">
        <f>J131</f>
        <v>0</v>
      </c>
      <c r="L100" s="111"/>
    </row>
    <row r="101" spans="2:47" s="8" customFormat="1" ht="24.95" customHeight="1">
      <c r="B101" s="107"/>
      <c r="D101" s="108" t="s">
        <v>1902</v>
      </c>
      <c r="E101" s="109"/>
      <c r="F101" s="109"/>
      <c r="G101" s="109"/>
      <c r="H101" s="109"/>
      <c r="I101" s="109"/>
      <c r="J101" s="110">
        <f>J133</f>
        <v>0</v>
      </c>
      <c r="L101" s="107"/>
    </row>
    <row r="102" spans="2:47" s="8" customFormat="1" ht="24.95" customHeight="1">
      <c r="B102" s="107"/>
      <c r="D102" s="108" t="s">
        <v>1903</v>
      </c>
      <c r="E102" s="109"/>
      <c r="F102" s="109"/>
      <c r="G102" s="109"/>
      <c r="H102" s="109"/>
      <c r="I102" s="109"/>
      <c r="J102" s="110">
        <f>J142</f>
        <v>0</v>
      </c>
      <c r="L102" s="107"/>
    </row>
    <row r="103" spans="2:47" s="8" customFormat="1" ht="24.95" customHeight="1">
      <c r="B103" s="107"/>
      <c r="D103" s="108" t="s">
        <v>1904</v>
      </c>
      <c r="E103" s="109"/>
      <c r="F103" s="109"/>
      <c r="G103" s="109"/>
      <c r="H103" s="109"/>
      <c r="I103" s="109"/>
      <c r="J103" s="110">
        <f>J179</f>
        <v>0</v>
      </c>
      <c r="L103" s="107"/>
    </row>
    <row r="104" spans="2:47" s="8" customFormat="1" ht="24.95" customHeight="1">
      <c r="B104" s="107"/>
      <c r="D104" s="108" t="s">
        <v>1905</v>
      </c>
      <c r="E104" s="109"/>
      <c r="F104" s="109"/>
      <c r="G104" s="109"/>
      <c r="H104" s="109"/>
      <c r="I104" s="109"/>
      <c r="J104" s="110">
        <f>J203</f>
        <v>0</v>
      </c>
      <c r="L104" s="107"/>
    </row>
    <row r="105" spans="2:47" s="8" customFormat="1" ht="24.95" customHeight="1">
      <c r="B105" s="107"/>
      <c r="D105" s="108" t="s">
        <v>1906</v>
      </c>
      <c r="E105" s="109"/>
      <c r="F105" s="109"/>
      <c r="G105" s="109"/>
      <c r="H105" s="109"/>
      <c r="I105" s="109"/>
      <c r="J105" s="110">
        <f>J213</f>
        <v>0</v>
      </c>
      <c r="L105" s="107"/>
    </row>
    <row r="106" spans="2:47" s="8" customFormat="1" ht="24.95" customHeight="1">
      <c r="B106" s="107"/>
      <c r="D106" s="108" t="s">
        <v>1907</v>
      </c>
      <c r="E106" s="109"/>
      <c r="F106" s="109"/>
      <c r="G106" s="109"/>
      <c r="H106" s="109"/>
      <c r="I106" s="109"/>
      <c r="J106" s="110">
        <f>J241</f>
        <v>0</v>
      </c>
      <c r="L106" s="107"/>
    </row>
    <row r="107" spans="2:47" s="8" customFormat="1" ht="24.95" customHeight="1">
      <c r="B107" s="107"/>
      <c r="D107" s="108" t="s">
        <v>1908</v>
      </c>
      <c r="E107" s="109"/>
      <c r="F107" s="109"/>
      <c r="G107" s="109"/>
      <c r="H107" s="109"/>
      <c r="I107" s="109"/>
      <c r="J107" s="110">
        <f>J266</f>
        <v>0</v>
      </c>
      <c r="L107" s="107"/>
    </row>
    <row r="108" spans="2:47" s="1" customFormat="1" ht="21.75" customHeight="1">
      <c r="B108" s="25"/>
      <c r="L108" s="25"/>
    </row>
    <row r="109" spans="2:47" s="1" customFormat="1" ht="6.95" customHeight="1"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25"/>
    </row>
    <row r="113" spans="2:20" s="1" customFormat="1" ht="6.95" customHeight="1"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25"/>
    </row>
    <row r="114" spans="2:20" s="1" customFormat="1" ht="24.95" customHeight="1">
      <c r="B114" s="25"/>
      <c r="C114" s="17" t="s">
        <v>181</v>
      </c>
      <c r="L114" s="25"/>
    </row>
    <row r="115" spans="2:20" s="1" customFormat="1" ht="6.95" customHeight="1">
      <c r="B115" s="25"/>
      <c r="L115" s="25"/>
    </row>
    <row r="116" spans="2:20" s="1" customFormat="1" ht="12" customHeight="1">
      <c r="B116" s="25"/>
      <c r="C116" s="22" t="s">
        <v>13</v>
      </c>
      <c r="L116" s="25"/>
    </row>
    <row r="117" spans="2:20" s="1" customFormat="1" ht="16.5" customHeight="1">
      <c r="B117" s="25"/>
      <c r="E117" s="207" t="str">
        <f>E7</f>
        <v>Športová hala OLYMPIA v Nitre</v>
      </c>
      <c r="F117" s="209"/>
      <c r="G117" s="209"/>
      <c r="H117" s="209"/>
      <c r="L117" s="25"/>
    </row>
    <row r="118" spans="2:20" ht="12" customHeight="1">
      <c r="B118" s="16"/>
      <c r="C118" s="22" t="s">
        <v>143</v>
      </c>
      <c r="L118" s="16"/>
    </row>
    <row r="119" spans="2:20" s="1" customFormat="1" ht="16.5" customHeight="1">
      <c r="B119" s="25"/>
      <c r="E119" s="207" t="s">
        <v>144</v>
      </c>
      <c r="F119" s="208"/>
      <c r="G119" s="208"/>
      <c r="H119" s="208"/>
      <c r="L119" s="25"/>
    </row>
    <row r="120" spans="2:20" s="1" customFormat="1" ht="12" customHeight="1">
      <c r="B120" s="25"/>
      <c r="C120" s="22" t="s">
        <v>145</v>
      </c>
      <c r="L120" s="25"/>
    </row>
    <row r="121" spans="2:20" s="1" customFormat="1" ht="16.5" customHeight="1">
      <c r="B121" s="25"/>
      <c r="E121" s="194" t="str">
        <f>E11</f>
        <v>ÚK - Ústredné vykurovanie</v>
      </c>
      <c r="F121" s="208"/>
      <c r="G121" s="208"/>
      <c r="H121" s="208"/>
      <c r="L121" s="25"/>
    </row>
    <row r="122" spans="2:20" s="1" customFormat="1" ht="6.95" customHeight="1">
      <c r="B122" s="25"/>
      <c r="L122" s="25"/>
    </row>
    <row r="123" spans="2:20" s="1" customFormat="1" ht="12" customHeight="1">
      <c r="B123" s="25"/>
      <c r="C123" s="22" t="s">
        <v>17</v>
      </c>
      <c r="F123" s="20" t="str">
        <f>F14</f>
        <v>Nitra</v>
      </c>
      <c r="I123" s="22" t="s">
        <v>18</v>
      </c>
      <c r="J123" s="48" t="str">
        <f>IF(J14="","",J14)</f>
        <v>8. 7. 2025</v>
      </c>
      <c r="L123" s="25"/>
    </row>
    <row r="124" spans="2:20" s="1" customFormat="1" ht="6.95" customHeight="1">
      <c r="B124" s="25"/>
      <c r="L124" s="25"/>
    </row>
    <row r="125" spans="2:20" s="1" customFormat="1" ht="15.2" customHeight="1">
      <c r="B125" s="25"/>
      <c r="C125" s="22" t="s">
        <v>20</v>
      </c>
      <c r="F125" s="20" t="str">
        <f>E17</f>
        <v>Športová hala OLYMPIA s.r.o.</v>
      </c>
      <c r="I125" s="22" t="s">
        <v>24</v>
      </c>
      <c r="J125" s="23" t="str">
        <f>E23</f>
        <v>Ing. Stanislav Karas</v>
      </c>
      <c r="L125" s="25"/>
    </row>
    <row r="126" spans="2:20" s="1" customFormat="1" ht="15.2" customHeight="1">
      <c r="B126" s="25"/>
      <c r="C126" s="22" t="s">
        <v>23</v>
      </c>
      <c r="F126" s="20" t="str">
        <f>IF(E20="","",E20)</f>
        <v/>
      </c>
      <c r="I126" s="22" t="s">
        <v>27</v>
      </c>
      <c r="J126" s="23">
        <f>E26</f>
        <v>0</v>
      </c>
      <c r="L126" s="25"/>
    </row>
    <row r="127" spans="2:20" s="1" customFormat="1" ht="10.35" customHeight="1">
      <c r="B127" s="25"/>
      <c r="L127" s="25"/>
    </row>
    <row r="128" spans="2:20" s="10" customFormat="1" ht="29.25" customHeight="1">
      <c r="B128" s="115"/>
      <c r="C128" s="116" t="s">
        <v>182</v>
      </c>
      <c r="D128" s="117" t="s">
        <v>54</v>
      </c>
      <c r="E128" s="117" t="s">
        <v>50</v>
      </c>
      <c r="F128" s="117" t="s">
        <v>51</v>
      </c>
      <c r="G128" s="117" t="s">
        <v>183</v>
      </c>
      <c r="H128" s="117" t="s">
        <v>184</v>
      </c>
      <c r="I128" s="117" t="s">
        <v>185</v>
      </c>
      <c r="J128" s="118" t="s">
        <v>149</v>
      </c>
      <c r="K128" s="119" t="s">
        <v>186</v>
      </c>
      <c r="L128" s="115"/>
      <c r="M128" s="55" t="s">
        <v>1</v>
      </c>
      <c r="N128" s="56" t="s">
        <v>33</v>
      </c>
      <c r="O128" s="56" t="s">
        <v>187</v>
      </c>
      <c r="P128" s="56" t="s">
        <v>188</v>
      </c>
      <c r="Q128" s="56" t="s">
        <v>189</v>
      </c>
      <c r="R128" s="56" t="s">
        <v>190</v>
      </c>
      <c r="S128" s="56" t="s">
        <v>191</v>
      </c>
      <c r="T128" s="57" t="s">
        <v>192</v>
      </c>
    </row>
    <row r="129" spans="2:65" s="1" customFormat="1" ht="22.9" customHeight="1">
      <c r="B129" s="25"/>
      <c r="C129" s="60" t="s">
        <v>150</v>
      </c>
      <c r="J129" s="120">
        <f>BK129</f>
        <v>0</v>
      </c>
      <c r="L129" s="25"/>
      <c r="M129" s="58"/>
      <c r="N129" s="49"/>
      <c r="O129" s="49"/>
      <c r="P129" s="121">
        <f>P130+P133+P142+P179+P203+P213+P241+P266</f>
        <v>0</v>
      </c>
      <c r="Q129" s="49"/>
      <c r="R129" s="121">
        <f>R130+R133+R142+R179+R203+R213+R241+R266</f>
        <v>0</v>
      </c>
      <c r="S129" s="49"/>
      <c r="T129" s="122">
        <f>T130+T133+T142+T179+T203+T213+T241+T266</f>
        <v>0</v>
      </c>
      <c r="AT129" s="13" t="s">
        <v>68</v>
      </c>
      <c r="AU129" s="13" t="s">
        <v>151</v>
      </c>
      <c r="BK129" s="123">
        <f>BK130+BK133+BK142+BK179+BK203+BK213+BK241+BK266</f>
        <v>0</v>
      </c>
    </row>
    <row r="130" spans="2:65" s="11" customFormat="1" ht="25.9" customHeight="1">
      <c r="B130" s="124"/>
      <c r="D130" s="125" t="s">
        <v>68</v>
      </c>
      <c r="E130" s="126" t="s">
        <v>193</v>
      </c>
      <c r="F130" s="126" t="s">
        <v>194</v>
      </c>
      <c r="J130" s="127">
        <f>BK130</f>
        <v>0</v>
      </c>
      <c r="L130" s="124"/>
      <c r="M130" s="128"/>
      <c r="P130" s="129">
        <f>P131</f>
        <v>0</v>
      </c>
      <c r="R130" s="129">
        <f>R131</f>
        <v>0</v>
      </c>
      <c r="T130" s="130">
        <f>T131</f>
        <v>0</v>
      </c>
      <c r="AR130" s="125" t="s">
        <v>76</v>
      </c>
      <c r="AT130" s="131" t="s">
        <v>68</v>
      </c>
      <c r="AU130" s="131" t="s">
        <v>69</v>
      </c>
      <c r="AY130" s="125" t="s">
        <v>195</v>
      </c>
      <c r="BK130" s="132">
        <f>BK131</f>
        <v>0</v>
      </c>
    </row>
    <row r="131" spans="2:65" s="11" customFormat="1" ht="22.9" customHeight="1">
      <c r="B131" s="124"/>
      <c r="D131" s="125" t="s">
        <v>68</v>
      </c>
      <c r="E131" s="133" t="s">
        <v>226</v>
      </c>
      <c r="F131" s="133" t="s">
        <v>512</v>
      </c>
      <c r="J131" s="134">
        <f>BK131</f>
        <v>0</v>
      </c>
      <c r="L131" s="124"/>
      <c r="M131" s="128"/>
      <c r="P131" s="129">
        <f>P132</f>
        <v>0</v>
      </c>
      <c r="R131" s="129">
        <f>R132</f>
        <v>0</v>
      </c>
      <c r="T131" s="130">
        <f>T132</f>
        <v>0</v>
      </c>
      <c r="AR131" s="125" t="s">
        <v>76</v>
      </c>
      <c r="AT131" s="131" t="s">
        <v>68</v>
      </c>
      <c r="AU131" s="131" t="s">
        <v>76</v>
      </c>
      <c r="AY131" s="125" t="s">
        <v>195</v>
      </c>
      <c r="BK131" s="132">
        <f>BK132</f>
        <v>0</v>
      </c>
    </row>
    <row r="132" spans="2:65" s="1" customFormat="1" ht="16.5" customHeight="1">
      <c r="B132" s="135"/>
      <c r="C132" s="136" t="s">
        <v>76</v>
      </c>
      <c r="D132" s="136" t="s">
        <v>197</v>
      </c>
      <c r="E132" s="137" t="s">
        <v>1818</v>
      </c>
      <c r="F132" s="138" t="s">
        <v>1819</v>
      </c>
      <c r="G132" s="139" t="s">
        <v>1586</v>
      </c>
      <c r="H132" s="140">
        <v>1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>O132*H132</f>
        <v>0</v>
      </c>
      <c r="Q132" s="145">
        <v>0</v>
      </c>
      <c r="R132" s="145">
        <f>Q132*H132</f>
        <v>0</v>
      </c>
      <c r="S132" s="145">
        <v>0</v>
      </c>
      <c r="T132" s="146">
        <f>S132*H132</f>
        <v>0</v>
      </c>
      <c r="AR132" s="147" t="s">
        <v>201</v>
      </c>
      <c r="AT132" s="147" t="s">
        <v>197</v>
      </c>
      <c r="AU132" s="147" t="s">
        <v>82</v>
      </c>
      <c r="AY132" s="13" t="s">
        <v>195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3" t="s">
        <v>82</v>
      </c>
      <c r="BK132" s="148">
        <f>ROUND(I132*H132,2)</f>
        <v>0</v>
      </c>
      <c r="BL132" s="13" t="s">
        <v>201</v>
      </c>
      <c r="BM132" s="147" t="s">
        <v>82</v>
      </c>
    </row>
    <row r="133" spans="2:65" s="11" customFormat="1" ht="25.9" customHeight="1">
      <c r="B133" s="124"/>
      <c r="D133" s="125" t="s">
        <v>68</v>
      </c>
      <c r="E133" s="126" t="s">
        <v>598</v>
      </c>
      <c r="F133" s="126" t="s">
        <v>599</v>
      </c>
      <c r="J133" s="127">
        <f>BK133</f>
        <v>0</v>
      </c>
      <c r="L133" s="124"/>
      <c r="M133" s="128"/>
      <c r="P133" s="129">
        <f>SUM(P134:P141)</f>
        <v>0</v>
      </c>
      <c r="R133" s="129">
        <f>SUM(R134:R141)</f>
        <v>0</v>
      </c>
      <c r="T133" s="130">
        <f>SUM(T134:T141)</f>
        <v>0</v>
      </c>
      <c r="AR133" s="125" t="s">
        <v>82</v>
      </c>
      <c r="AT133" s="131" t="s">
        <v>68</v>
      </c>
      <c r="AU133" s="131" t="s">
        <v>69</v>
      </c>
      <c r="AY133" s="125" t="s">
        <v>195</v>
      </c>
      <c r="BK133" s="132">
        <f>SUM(BK134:BK141)</f>
        <v>0</v>
      </c>
    </row>
    <row r="134" spans="2:65" s="1" customFormat="1" ht="24.2" customHeight="1">
      <c r="B134" s="135"/>
      <c r="C134" s="136" t="s">
        <v>82</v>
      </c>
      <c r="D134" s="136" t="s">
        <v>197</v>
      </c>
      <c r="E134" s="137" t="s">
        <v>1444</v>
      </c>
      <c r="F134" s="138" t="s">
        <v>1445</v>
      </c>
      <c r="G134" s="139" t="s">
        <v>299</v>
      </c>
      <c r="H134" s="140">
        <v>50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 t="shared" ref="P134:P141" si="0">O134*H134</f>
        <v>0</v>
      </c>
      <c r="Q134" s="145">
        <v>0</v>
      </c>
      <c r="R134" s="145">
        <f t="shared" ref="R134:R141" si="1">Q134*H134</f>
        <v>0</v>
      </c>
      <c r="S134" s="145">
        <v>0</v>
      </c>
      <c r="T134" s="146">
        <f t="shared" ref="T134:T141" si="2">S134*H134</f>
        <v>0</v>
      </c>
      <c r="AR134" s="147" t="s">
        <v>251</v>
      </c>
      <c r="AT134" s="147" t="s">
        <v>197</v>
      </c>
      <c r="AU134" s="147" t="s">
        <v>76</v>
      </c>
      <c r="AY134" s="13" t="s">
        <v>195</v>
      </c>
      <c r="BE134" s="148">
        <f t="shared" ref="BE134:BE141" si="3">IF(N134="základná",J134,0)</f>
        <v>0</v>
      </c>
      <c r="BF134" s="148">
        <f t="shared" ref="BF134:BF141" si="4">IF(N134="znížená",J134,0)</f>
        <v>0</v>
      </c>
      <c r="BG134" s="148">
        <f t="shared" ref="BG134:BG141" si="5">IF(N134="zákl. prenesená",J134,0)</f>
        <v>0</v>
      </c>
      <c r="BH134" s="148">
        <f t="shared" ref="BH134:BH141" si="6">IF(N134="zníž. prenesená",J134,0)</f>
        <v>0</v>
      </c>
      <c r="BI134" s="148">
        <f t="shared" ref="BI134:BI141" si="7">IF(N134="nulová",J134,0)</f>
        <v>0</v>
      </c>
      <c r="BJ134" s="13" t="s">
        <v>82</v>
      </c>
      <c r="BK134" s="148">
        <f t="shared" ref="BK134:BK141" si="8">ROUND(I134*H134,2)</f>
        <v>0</v>
      </c>
      <c r="BL134" s="13" t="s">
        <v>251</v>
      </c>
      <c r="BM134" s="147" t="s">
        <v>201</v>
      </c>
    </row>
    <row r="135" spans="2:65" s="1" customFormat="1" ht="24.2" customHeight="1">
      <c r="B135" s="135"/>
      <c r="C135" s="149" t="s">
        <v>88</v>
      </c>
      <c r="D135" s="149" t="s">
        <v>270</v>
      </c>
      <c r="E135" s="150" t="s">
        <v>1909</v>
      </c>
      <c r="F135" s="151" t="s">
        <v>1910</v>
      </c>
      <c r="G135" s="152" t="s">
        <v>299</v>
      </c>
      <c r="H135" s="153">
        <v>51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279</v>
      </c>
      <c r="AT135" s="147" t="s">
        <v>270</v>
      </c>
      <c r="AU135" s="147" t="s">
        <v>76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251</v>
      </c>
      <c r="BM135" s="147" t="s">
        <v>215</v>
      </c>
    </row>
    <row r="136" spans="2:65" s="1" customFormat="1" ht="24.2" customHeight="1">
      <c r="B136" s="135"/>
      <c r="C136" s="136" t="s">
        <v>201</v>
      </c>
      <c r="D136" s="136" t="s">
        <v>197</v>
      </c>
      <c r="E136" s="137" t="s">
        <v>1448</v>
      </c>
      <c r="F136" s="138" t="s">
        <v>1449</v>
      </c>
      <c r="G136" s="139" t="s">
        <v>299</v>
      </c>
      <c r="H136" s="140">
        <v>320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251</v>
      </c>
      <c r="AT136" s="147" t="s">
        <v>197</v>
      </c>
      <c r="AU136" s="147" t="s">
        <v>76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251</v>
      </c>
      <c r="BM136" s="147" t="s">
        <v>222</v>
      </c>
    </row>
    <row r="137" spans="2:65" s="1" customFormat="1" ht="24.2" customHeight="1">
      <c r="B137" s="135"/>
      <c r="C137" s="149" t="s">
        <v>211</v>
      </c>
      <c r="D137" s="149" t="s">
        <v>270</v>
      </c>
      <c r="E137" s="150" t="s">
        <v>1911</v>
      </c>
      <c r="F137" s="151" t="s">
        <v>1912</v>
      </c>
      <c r="G137" s="152" t="s">
        <v>299</v>
      </c>
      <c r="H137" s="153">
        <v>326.39999999999998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279</v>
      </c>
      <c r="AT137" s="147" t="s">
        <v>270</v>
      </c>
      <c r="AU137" s="147" t="s">
        <v>76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251</v>
      </c>
      <c r="BM137" s="147" t="s">
        <v>230</v>
      </c>
    </row>
    <row r="138" spans="2:65" s="1" customFormat="1" ht="21.75" customHeight="1">
      <c r="B138" s="135"/>
      <c r="C138" s="136" t="s">
        <v>215</v>
      </c>
      <c r="D138" s="136" t="s">
        <v>197</v>
      </c>
      <c r="E138" s="137" t="s">
        <v>1913</v>
      </c>
      <c r="F138" s="138" t="s">
        <v>1914</v>
      </c>
      <c r="G138" s="139" t="s">
        <v>299</v>
      </c>
      <c r="H138" s="140">
        <v>80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0</v>
      </c>
      <c r="P138" s="145">
        <f t="shared" si="0"/>
        <v>0</v>
      </c>
      <c r="Q138" s="145">
        <v>0</v>
      </c>
      <c r="R138" s="145">
        <f t="shared" si="1"/>
        <v>0</v>
      </c>
      <c r="S138" s="145">
        <v>0</v>
      </c>
      <c r="T138" s="146">
        <f t="shared" si="2"/>
        <v>0</v>
      </c>
      <c r="AR138" s="147" t="s">
        <v>251</v>
      </c>
      <c r="AT138" s="147" t="s">
        <v>197</v>
      </c>
      <c r="AU138" s="147" t="s">
        <v>76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251</v>
      </c>
      <c r="BM138" s="147" t="s">
        <v>238</v>
      </c>
    </row>
    <row r="139" spans="2:65" s="1" customFormat="1" ht="24.2" customHeight="1">
      <c r="B139" s="135"/>
      <c r="C139" s="149" t="s">
        <v>218</v>
      </c>
      <c r="D139" s="149" t="s">
        <v>270</v>
      </c>
      <c r="E139" s="150" t="s">
        <v>1915</v>
      </c>
      <c r="F139" s="151" t="s">
        <v>1916</v>
      </c>
      <c r="G139" s="152" t="s">
        <v>299</v>
      </c>
      <c r="H139" s="153">
        <v>81.599999999999994</v>
      </c>
      <c r="I139" s="154"/>
      <c r="J139" s="154"/>
      <c r="K139" s="155"/>
      <c r="L139" s="156"/>
      <c r="M139" s="157" t="s">
        <v>1</v>
      </c>
      <c r="N139" s="158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279</v>
      </c>
      <c r="AT139" s="147" t="s">
        <v>270</v>
      </c>
      <c r="AU139" s="147" t="s">
        <v>76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251</v>
      </c>
      <c r="BM139" s="147" t="s">
        <v>244</v>
      </c>
    </row>
    <row r="140" spans="2:65" s="1" customFormat="1" ht="24.2" customHeight="1">
      <c r="B140" s="135"/>
      <c r="C140" s="136" t="s">
        <v>222</v>
      </c>
      <c r="D140" s="136" t="s">
        <v>197</v>
      </c>
      <c r="E140" s="137" t="s">
        <v>1472</v>
      </c>
      <c r="F140" s="138" t="s">
        <v>1473</v>
      </c>
      <c r="G140" s="139" t="s">
        <v>596</v>
      </c>
      <c r="H140" s="140">
        <v>31.972000000000001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</v>
      </c>
      <c r="P140" s="145">
        <f t="shared" si="0"/>
        <v>0</v>
      </c>
      <c r="Q140" s="145">
        <v>0</v>
      </c>
      <c r="R140" s="145">
        <f t="shared" si="1"/>
        <v>0</v>
      </c>
      <c r="S140" s="145">
        <v>0</v>
      </c>
      <c r="T140" s="146">
        <f t="shared" si="2"/>
        <v>0</v>
      </c>
      <c r="AR140" s="147" t="s">
        <v>251</v>
      </c>
      <c r="AT140" s="147" t="s">
        <v>197</v>
      </c>
      <c r="AU140" s="147" t="s">
        <v>76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251</v>
      </c>
      <c r="BM140" s="147" t="s">
        <v>251</v>
      </c>
    </row>
    <row r="141" spans="2:65" s="1" customFormat="1" ht="24.2" customHeight="1">
      <c r="B141" s="135"/>
      <c r="C141" s="136" t="s">
        <v>226</v>
      </c>
      <c r="D141" s="136" t="s">
        <v>197</v>
      </c>
      <c r="E141" s="137" t="s">
        <v>1474</v>
      </c>
      <c r="F141" s="138" t="s">
        <v>1475</v>
      </c>
      <c r="G141" s="139" t="s">
        <v>596</v>
      </c>
      <c r="H141" s="140">
        <v>31.972000000000001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251</v>
      </c>
      <c r="AT141" s="147" t="s">
        <v>197</v>
      </c>
      <c r="AU141" s="147" t="s">
        <v>76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251</v>
      </c>
      <c r="BM141" s="147" t="s">
        <v>254</v>
      </c>
    </row>
    <row r="142" spans="2:65" s="11" customFormat="1" ht="25.9" customHeight="1">
      <c r="B142" s="124"/>
      <c r="D142" s="125" t="s">
        <v>68</v>
      </c>
      <c r="E142" s="126" t="s">
        <v>1917</v>
      </c>
      <c r="F142" s="126" t="s">
        <v>1918</v>
      </c>
      <c r="J142" s="127"/>
      <c r="L142" s="124"/>
      <c r="M142" s="128"/>
      <c r="P142" s="129">
        <f>SUM(P143:P178)</f>
        <v>0</v>
      </c>
      <c r="R142" s="129">
        <f>SUM(R143:R178)</f>
        <v>0</v>
      </c>
      <c r="T142" s="130">
        <f>SUM(T143:T178)</f>
        <v>0</v>
      </c>
      <c r="AR142" s="125" t="s">
        <v>82</v>
      </c>
      <c r="AT142" s="131" t="s">
        <v>68</v>
      </c>
      <c r="AU142" s="131" t="s">
        <v>69</v>
      </c>
      <c r="AY142" s="125" t="s">
        <v>195</v>
      </c>
      <c r="BK142" s="132">
        <f>SUM(BK143:BK178)</f>
        <v>0</v>
      </c>
    </row>
    <row r="143" spans="2:65" s="1" customFormat="1" ht="24.2" customHeight="1">
      <c r="B143" s="135"/>
      <c r="C143" s="136" t="s">
        <v>230</v>
      </c>
      <c r="D143" s="136" t="s">
        <v>197</v>
      </c>
      <c r="E143" s="137" t="s">
        <v>1919</v>
      </c>
      <c r="F143" s="138" t="s">
        <v>1920</v>
      </c>
      <c r="G143" s="139" t="s">
        <v>336</v>
      </c>
      <c r="H143" s="140">
        <v>1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0</v>
      </c>
      <c r="P143" s="145">
        <f t="shared" ref="P143:P178" si="9">O143*H143</f>
        <v>0</v>
      </c>
      <c r="Q143" s="145">
        <v>0</v>
      </c>
      <c r="R143" s="145">
        <f t="shared" ref="R143:R178" si="10">Q143*H143</f>
        <v>0</v>
      </c>
      <c r="S143" s="145">
        <v>0</v>
      </c>
      <c r="T143" s="146">
        <f t="shared" ref="T143:T178" si="11">S143*H143</f>
        <v>0</v>
      </c>
      <c r="AR143" s="147" t="s">
        <v>251</v>
      </c>
      <c r="AT143" s="147" t="s">
        <v>197</v>
      </c>
      <c r="AU143" s="147" t="s">
        <v>76</v>
      </c>
      <c r="AY143" s="13" t="s">
        <v>195</v>
      </c>
      <c r="BE143" s="148">
        <f t="shared" ref="BE143:BE178" si="12">IF(N143="základná",J143,0)</f>
        <v>0</v>
      </c>
      <c r="BF143" s="148">
        <f t="shared" ref="BF143:BF178" si="13">IF(N143="znížená",J143,0)</f>
        <v>0</v>
      </c>
      <c r="BG143" s="148">
        <f t="shared" ref="BG143:BG178" si="14">IF(N143="zákl. prenesená",J143,0)</f>
        <v>0</v>
      </c>
      <c r="BH143" s="148">
        <f t="shared" ref="BH143:BH178" si="15">IF(N143="zníž. prenesená",J143,0)</f>
        <v>0</v>
      </c>
      <c r="BI143" s="148">
        <f t="shared" ref="BI143:BI178" si="16">IF(N143="nulová",J143,0)</f>
        <v>0</v>
      </c>
      <c r="BJ143" s="13" t="s">
        <v>82</v>
      </c>
      <c r="BK143" s="148">
        <f t="shared" ref="BK143:BK178" si="17">ROUND(I143*H143,2)</f>
        <v>0</v>
      </c>
      <c r="BL143" s="13" t="s">
        <v>251</v>
      </c>
      <c r="BM143" s="147" t="s">
        <v>258</v>
      </c>
    </row>
    <row r="144" spans="2:65" s="1" customFormat="1" ht="44.25" customHeight="1">
      <c r="B144" s="135"/>
      <c r="C144" s="149" t="s">
        <v>234</v>
      </c>
      <c r="D144" s="149" t="s">
        <v>270</v>
      </c>
      <c r="E144" s="150" t="s">
        <v>1921</v>
      </c>
      <c r="F144" s="151" t="s">
        <v>1922</v>
      </c>
      <c r="G144" s="152" t="s">
        <v>336</v>
      </c>
      <c r="H144" s="153">
        <v>1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9"/>
        <v>0</v>
      </c>
      <c r="Q144" s="145">
        <v>0</v>
      </c>
      <c r="R144" s="145">
        <f t="shared" si="10"/>
        <v>0</v>
      </c>
      <c r="S144" s="145">
        <v>0</v>
      </c>
      <c r="T144" s="146">
        <f t="shared" si="11"/>
        <v>0</v>
      </c>
      <c r="AR144" s="147" t="s">
        <v>279</v>
      </c>
      <c r="AT144" s="147" t="s">
        <v>270</v>
      </c>
      <c r="AU144" s="147" t="s">
        <v>76</v>
      </c>
      <c r="AY144" s="13" t="s">
        <v>195</v>
      </c>
      <c r="BE144" s="148">
        <f t="shared" si="12"/>
        <v>0</v>
      </c>
      <c r="BF144" s="148">
        <f t="shared" si="13"/>
        <v>0</v>
      </c>
      <c r="BG144" s="148">
        <f t="shared" si="14"/>
        <v>0</v>
      </c>
      <c r="BH144" s="148">
        <f t="shared" si="15"/>
        <v>0</v>
      </c>
      <c r="BI144" s="148">
        <f t="shared" si="16"/>
        <v>0</v>
      </c>
      <c r="BJ144" s="13" t="s">
        <v>82</v>
      </c>
      <c r="BK144" s="148">
        <f t="shared" si="17"/>
        <v>0</v>
      </c>
      <c r="BL144" s="13" t="s">
        <v>251</v>
      </c>
      <c r="BM144" s="147" t="s">
        <v>261</v>
      </c>
    </row>
    <row r="145" spans="2:65" s="1" customFormat="1" ht="24.2" customHeight="1">
      <c r="B145" s="135"/>
      <c r="C145" s="149" t="s">
        <v>238</v>
      </c>
      <c r="D145" s="149" t="s">
        <v>270</v>
      </c>
      <c r="E145" s="150" t="s">
        <v>1923</v>
      </c>
      <c r="F145" s="151" t="s">
        <v>1924</v>
      </c>
      <c r="G145" s="152" t="s">
        <v>336</v>
      </c>
      <c r="H145" s="153">
        <v>1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9"/>
        <v>0</v>
      </c>
      <c r="Q145" s="145">
        <v>0</v>
      </c>
      <c r="R145" s="145">
        <f t="shared" si="10"/>
        <v>0</v>
      </c>
      <c r="S145" s="145">
        <v>0</v>
      </c>
      <c r="T145" s="146">
        <f t="shared" si="11"/>
        <v>0</v>
      </c>
      <c r="AR145" s="147" t="s">
        <v>279</v>
      </c>
      <c r="AT145" s="147" t="s">
        <v>270</v>
      </c>
      <c r="AU145" s="147" t="s">
        <v>76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251</v>
      </c>
      <c r="BM145" s="147" t="s">
        <v>265</v>
      </c>
    </row>
    <row r="146" spans="2:65" s="1" customFormat="1" ht="16.5" customHeight="1">
      <c r="B146" s="135"/>
      <c r="C146" s="149" t="s">
        <v>241</v>
      </c>
      <c r="D146" s="149" t="s">
        <v>270</v>
      </c>
      <c r="E146" s="150" t="s">
        <v>1925</v>
      </c>
      <c r="F146" s="151" t="s">
        <v>1926</v>
      </c>
      <c r="G146" s="152" t="s">
        <v>336</v>
      </c>
      <c r="H146" s="153">
        <v>1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9"/>
        <v>0</v>
      </c>
      <c r="Q146" s="145">
        <v>0</v>
      </c>
      <c r="R146" s="145">
        <f t="shared" si="10"/>
        <v>0</v>
      </c>
      <c r="S146" s="145">
        <v>0</v>
      </c>
      <c r="T146" s="146">
        <f t="shared" si="11"/>
        <v>0</v>
      </c>
      <c r="AR146" s="147" t="s">
        <v>279</v>
      </c>
      <c r="AT146" s="147" t="s">
        <v>270</v>
      </c>
      <c r="AU146" s="147" t="s">
        <v>76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251</v>
      </c>
      <c r="BM146" s="147" t="s">
        <v>268</v>
      </c>
    </row>
    <row r="147" spans="2:65" s="1" customFormat="1" ht="16.5" customHeight="1">
      <c r="B147" s="135"/>
      <c r="C147" s="149" t="s">
        <v>244</v>
      </c>
      <c r="D147" s="149" t="s">
        <v>270</v>
      </c>
      <c r="E147" s="150" t="s">
        <v>1927</v>
      </c>
      <c r="F147" s="151" t="s">
        <v>1928</v>
      </c>
      <c r="G147" s="152" t="s">
        <v>336</v>
      </c>
      <c r="H147" s="153">
        <v>1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9"/>
        <v>0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279</v>
      </c>
      <c r="AT147" s="147" t="s">
        <v>270</v>
      </c>
      <c r="AU147" s="147" t="s">
        <v>76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251</v>
      </c>
      <c r="BM147" s="147" t="s">
        <v>273</v>
      </c>
    </row>
    <row r="148" spans="2:65" s="1" customFormat="1" ht="16.5" customHeight="1">
      <c r="B148" s="135"/>
      <c r="C148" s="149" t="s">
        <v>247</v>
      </c>
      <c r="D148" s="149" t="s">
        <v>270</v>
      </c>
      <c r="E148" s="150" t="s">
        <v>1929</v>
      </c>
      <c r="F148" s="151" t="s">
        <v>1930</v>
      </c>
      <c r="G148" s="152" t="s">
        <v>336</v>
      </c>
      <c r="H148" s="153">
        <v>1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9"/>
        <v>0</v>
      </c>
      <c r="Q148" s="145">
        <v>0</v>
      </c>
      <c r="R148" s="145">
        <f t="shared" si="10"/>
        <v>0</v>
      </c>
      <c r="S148" s="145">
        <v>0</v>
      </c>
      <c r="T148" s="146">
        <f t="shared" si="11"/>
        <v>0</v>
      </c>
      <c r="AR148" s="147" t="s">
        <v>279</v>
      </c>
      <c r="AT148" s="147" t="s">
        <v>270</v>
      </c>
      <c r="AU148" s="147" t="s">
        <v>76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251</v>
      </c>
      <c r="BM148" s="147" t="s">
        <v>276</v>
      </c>
    </row>
    <row r="149" spans="2:65" s="1" customFormat="1" ht="16.5" customHeight="1">
      <c r="B149" s="135"/>
      <c r="C149" s="149" t="s">
        <v>251</v>
      </c>
      <c r="D149" s="149" t="s">
        <v>270</v>
      </c>
      <c r="E149" s="150" t="s">
        <v>1931</v>
      </c>
      <c r="F149" s="151" t="s">
        <v>1932</v>
      </c>
      <c r="G149" s="152" t="s">
        <v>336</v>
      </c>
      <c r="H149" s="153">
        <v>1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279</v>
      </c>
      <c r="AT149" s="147" t="s">
        <v>270</v>
      </c>
      <c r="AU149" s="147" t="s">
        <v>76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251</v>
      </c>
      <c r="BM149" s="147" t="s">
        <v>279</v>
      </c>
    </row>
    <row r="150" spans="2:65" s="1" customFormat="1" ht="16.5" customHeight="1">
      <c r="B150" s="135"/>
      <c r="C150" s="149" t="s">
        <v>255</v>
      </c>
      <c r="D150" s="149" t="s">
        <v>270</v>
      </c>
      <c r="E150" s="150" t="s">
        <v>1933</v>
      </c>
      <c r="F150" s="151" t="s">
        <v>1934</v>
      </c>
      <c r="G150" s="152" t="s">
        <v>336</v>
      </c>
      <c r="H150" s="153">
        <v>1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279</v>
      </c>
      <c r="AT150" s="147" t="s">
        <v>270</v>
      </c>
      <c r="AU150" s="147" t="s">
        <v>76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251</v>
      </c>
      <c r="BM150" s="147" t="s">
        <v>285</v>
      </c>
    </row>
    <row r="151" spans="2:65" s="1" customFormat="1" ht="16.5" customHeight="1">
      <c r="B151" s="135"/>
      <c r="C151" s="149" t="s">
        <v>254</v>
      </c>
      <c r="D151" s="149" t="s">
        <v>270</v>
      </c>
      <c r="E151" s="150" t="s">
        <v>1935</v>
      </c>
      <c r="F151" s="151" t="s">
        <v>1936</v>
      </c>
      <c r="G151" s="152" t="s">
        <v>336</v>
      </c>
      <c r="H151" s="153">
        <v>1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279</v>
      </c>
      <c r="AT151" s="147" t="s">
        <v>270</v>
      </c>
      <c r="AU151" s="147" t="s">
        <v>76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251</v>
      </c>
      <c r="BM151" s="147" t="s">
        <v>287</v>
      </c>
    </row>
    <row r="152" spans="2:65" s="1" customFormat="1" ht="16.5" customHeight="1">
      <c r="B152" s="135"/>
      <c r="C152" s="149" t="s">
        <v>262</v>
      </c>
      <c r="D152" s="149" t="s">
        <v>270</v>
      </c>
      <c r="E152" s="150" t="s">
        <v>1937</v>
      </c>
      <c r="F152" s="151" t="s">
        <v>1938</v>
      </c>
      <c r="G152" s="152" t="s">
        <v>336</v>
      </c>
      <c r="H152" s="153">
        <v>1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279</v>
      </c>
      <c r="AT152" s="147" t="s">
        <v>270</v>
      </c>
      <c r="AU152" s="147" t="s">
        <v>76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251</v>
      </c>
      <c r="BM152" s="147" t="s">
        <v>292</v>
      </c>
    </row>
    <row r="153" spans="2:65" s="1" customFormat="1" ht="16.5" customHeight="1">
      <c r="B153" s="135"/>
      <c r="C153" s="149" t="s">
        <v>258</v>
      </c>
      <c r="D153" s="149" t="s">
        <v>270</v>
      </c>
      <c r="E153" s="150" t="s">
        <v>1939</v>
      </c>
      <c r="F153" s="151" t="s">
        <v>1940</v>
      </c>
      <c r="G153" s="152" t="s">
        <v>1941</v>
      </c>
      <c r="H153" s="153">
        <v>1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9"/>
        <v>0</v>
      </c>
      <c r="Q153" s="145">
        <v>0</v>
      </c>
      <c r="R153" s="145">
        <f t="shared" si="10"/>
        <v>0</v>
      </c>
      <c r="S153" s="145">
        <v>0</v>
      </c>
      <c r="T153" s="146">
        <f t="shared" si="11"/>
        <v>0</v>
      </c>
      <c r="AR153" s="147" t="s">
        <v>279</v>
      </c>
      <c r="AT153" s="147" t="s">
        <v>270</v>
      </c>
      <c r="AU153" s="147" t="s">
        <v>76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251</v>
      </c>
      <c r="BM153" s="147" t="s">
        <v>295</v>
      </c>
    </row>
    <row r="154" spans="2:65" s="1" customFormat="1" ht="16.5" customHeight="1">
      <c r="B154" s="135"/>
      <c r="C154" s="149" t="s">
        <v>269</v>
      </c>
      <c r="D154" s="149" t="s">
        <v>270</v>
      </c>
      <c r="E154" s="150" t="s">
        <v>1942</v>
      </c>
      <c r="F154" s="151" t="s">
        <v>1943</v>
      </c>
      <c r="G154" s="152" t="s">
        <v>336</v>
      </c>
      <c r="H154" s="153">
        <v>4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9"/>
        <v>0</v>
      </c>
      <c r="Q154" s="145">
        <v>0</v>
      </c>
      <c r="R154" s="145">
        <f t="shared" si="10"/>
        <v>0</v>
      </c>
      <c r="S154" s="145">
        <v>0</v>
      </c>
      <c r="T154" s="146">
        <f t="shared" si="11"/>
        <v>0</v>
      </c>
      <c r="AR154" s="147" t="s">
        <v>279</v>
      </c>
      <c r="AT154" s="147" t="s">
        <v>270</v>
      </c>
      <c r="AU154" s="147" t="s">
        <v>76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251</v>
      </c>
      <c r="BM154" s="147" t="s">
        <v>300</v>
      </c>
    </row>
    <row r="155" spans="2:65" s="1" customFormat="1" ht="16.5" customHeight="1">
      <c r="B155" s="135"/>
      <c r="C155" s="149" t="s">
        <v>261</v>
      </c>
      <c r="D155" s="149" t="s">
        <v>270</v>
      </c>
      <c r="E155" s="150" t="s">
        <v>1944</v>
      </c>
      <c r="F155" s="151" t="s">
        <v>1945</v>
      </c>
      <c r="G155" s="152" t="s">
        <v>1941</v>
      </c>
      <c r="H155" s="153">
        <v>1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9"/>
        <v>0</v>
      </c>
      <c r="Q155" s="145">
        <v>0</v>
      </c>
      <c r="R155" s="145">
        <f t="shared" si="10"/>
        <v>0</v>
      </c>
      <c r="S155" s="145">
        <v>0</v>
      </c>
      <c r="T155" s="146">
        <f t="shared" si="11"/>
        <v>0</v>
      </c>
      <c r="AR155" s="147" t="s">
        <v>279</v>
      </c>
      <c r="AT155" s="147" t="s">
        <v>270</v>
      </c>
      <c r="AU155" s="147" t="s">
        <v>76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251</v>
      </c>
      <c r="BM155" s="147" t="s">
        <v>303</v>
      </c>
    </row>
    <row r="156" spans="2:65" s="1" customFormat="1" ht="16.5" customHeight="1">
      <c r="B156" s="135"/>
      <c r="C156" s="149" t="s">
        <v>7</v>
      </c>
      <c r="D156" s="149" t="s">
        <v>270</v>
      </c>
      <c r="E156" s="150" t="s">
        <v>1946</v>
      </c>
      <c r="F156" s="151" t="s">
        <v>1947</v>
      </c>
      <c r="G156" s="152" t="s">
        <v>336</v>
      </c>
      <c r="H156" s="153">
        <v>1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9"/>
        <v>0</v>
      </c>
      <c r="Q156" s="145">
        <v>0</v>
      </c>
      <c r="R156" s="145">
        <f t="shared" si="10"/>
        <v>0</v>
      </c>
      <c r="S156" s="145">
        <v>0</v>
      </c>
      <c r="T156" s="146">
        <f t="shared" si="11"/>
        <v>0</v>
      </c>
      <c r="AR156" s="147" t="s">
        <v>279</v>
      </c>
      <c r="AT156" s="147" t="s">
        <v>270</v>
      </c>
      <c r="AU156" s="147" t="s">
        <v>76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251</v>
      </c>
      <c r="BM156" s="147" t="s">
        <v>307</v>
      </c>
    </row>
    <row r="157" spans="2:65" s="1" customFormat="1" ht="16.5" customHeight="1">
      <c r="B157" s="135"/>
      <c r="C157" s="149" t="s">
        <v>265</v>
      </c>
      <c r="D157" s="149" t="s">
        <v>270</v>
      </c>
      <c r="E157" s="150" t="s">
        <v>1948</v>
      </c>
      <c r="F157" s="151" t="s">
        <v>1949</v>
      </c>
      <c r="G157" s="152" t="s">
        <v>336</v>
      </c>
      <c r="H157" s="153">
        <v>1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9"/>
        <v>0</v>
      </c>
      <c r="Q157" s="145">
        <v>0</v>
      </c>
      <c r="R157" s="145">
        <f t="shared" si="10"/>
        <v>0</v>
      </c>
      <c r="S157" s="145">
        <v>0</v>
      </c>
      <c r="T157" s="146">
        <f t="shared" si="11"/>
        <v>0</v>
      </c>
      <c r="AR157" s="147" t="s">
        <v>279</v>
      </c>
      <c r="AT157" s="147" t="s">
        <v>270</v>
      </c>
      <c r="AU157" s="147" t="s">
        <v>76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251</v>
      </c>
      <c r="BM157" s="147" t="s">
        <v>310</v>
      </c>
    </row>
    <row r="158" spans="2:65" s="1" customFormat="1" ht="16.5" customHeight="1">
      <c r="B158" s="135"/>
      <c r="C158" s="136" t="s">
        <v>286</v>
      </c>
      <c r="D158" s="136" t="s">
        <v>197</v>
      </c>
      <c r="E158" s="137" t="s">
        <v>1950</v>
      </c>
      <c r="F158" s="138" t="s">
        <v>1951</v>
      </c>
      <c r="G158" s="139" t="s">
        <v>336</v>
      </c>
      <c r="H158" s="140">
        <v>2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9"/>
        <v>0</v>
      </c>
      <c r="Q158" s="145">
        <v>0</v>
      </c>
      <c r="R158" s="145">
        <f t="shared" si="10"/>
        <v>0</v>
      </c>
      <c r="S158" s="145">
        <v>0</v>
      </c>
      <c r="T158" s="146">
        <f t="shared" si="11"/>
        <v>0</v>
      </c>
      <c r="AR158" s="147" t="s">
        <v>251</v>
      </c>
      <c r="AT158" s="147" t="s">
        <v>197</v>
      </c>
      <c r="AU158" s="147" t="s">
        <v>76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251</v>
      </c>
      <c r="BM158" s="147" t="s">
        <v>314</v>
      </c>
    </row>
    <row r="159" spans="2:65" s="1" customFormat="1" ht="24.2" customHeight="1">
      <c r="B159" s="135"/>
      <c r="C159" s="149" t="s">
        <v>268</v>
      </c>
      <c r="D159" s="149" t="s">
        <v>270</v>
      </c>
      <c r="E159" s="150" t="s">
        <v>1952</v>
      </c>
      <c r="F159" s="151" t="s">
        <v>1953</v>
      </c>
      <c r="G159" s="152" t="s">
        <v>336</v>
      </c>
      <c r="H159" s="153">
        <v>2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9"/>
        <v>0</v>
      </c>
      <c r="Q159" s="145">
        <v>0</v>
      </c>
      <c r="R159" s="145">
        <f t="shared" si="10"/>
        <v>0</v>
      </c>
      <c r="S159" s="145">
        <v>0</v>
      </c>
      <c r="T159" s="146">
        <f t="shared" si="11"/>
        <v>0</v>
      </c>
      <c r="AR159" s="147" t="s">
        <v>279</v>
      </c>
      <c r="AT159" s="147" t="s">
        <v>270</v>
      </c>
      <c r="AU159" s="147" t="s">
        <v>76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251</v>
      </c>
      <c r="BM159" s="147" t="s">
        <v>317</v>
      </c>
    </row>
    <row r="160" spans="2:65" s="1" customFormat="1" ht="24.2" customHeight="1">
      <c r="B160" s="135"/>
      <c r="C160" s="149" t="s">
        <v>289</v>
      </c>
      <c r="D160" s="149" t="s">
        <v>270</v>
      </c>
      <c r="E160" s="150" t="s">
        <v>1954</v>
      </c>
      <c r="F160" s="151" t="s">
        <v>1955</v>
      </c>
      <c r="G160" s="152" t="s">
        <v>336</v>
      </c>
      <c r="H160" s="153">
        <v>2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 t="shared" si="9"/>
        <v>0</v>
      </c>
      <c r="Q160" s="145">
        <v>0</v>
      </c>
      <c r="R160" s="145">
        <f t="shared" si="10"/>
        <v>0</v>
      </c>
      <c r="S160" s="145">
        <v>0</v>
      </c>
      <c r="T160" s="146">
        <f t="shared" si="11"/>
        <v>0</v>
      </c>
      <c r="AR160" s="147" t="s">
        <v>279</v>
      </c>
      <c r="AT160" s="147" t="s">
        <v>270</v>
      </c>
      <c r="AU160" s="147" t="s">
        <v>76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251</v>
      </c>
      <c r="BM160" s="147" t="s">
        <v>322</v>
      </c>
    </row>
    <row r="161" spans="2:65" s="1" customFormat="1" ht="16.5" customHeight="1">
      <c r="B161" s="135"/>
      <c r="C161" s="149" t="s">
        <v>273</v>
      </c>
      <c r="D161" s="149" t="s">
        <v>270</v>
      </c>
      <c r="E161" s="150" t="s">
        <v>1956</v>
      </c>
      <c r="F161" s="151" t="s">
        <v>1957</v>
      </c>
      <c r="G161" s="152" t="s">
        <v>336</v>
      </c>
      <c r="H161" s="153">
        <v>4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9"/>
        <v>0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279</v>
      </c>
      <c r="AT161" s="147" t="s">
        <v>270</v>
      </c>
      <c r="AU161" s="147" t="s">
        <v>76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251</v>
      </c>
      <c r="BM161" s="147" t="s">
        <v>325</v>
      </c>
    </row>
    <row r="162" spans="2:65" s="1" customFormat="1" ht="16.5" customHeight="1">
      <c r="B162" s="135"/>
      <c r="C162" s="149" t="s">
        <v>296</v>
      </c>
      <c r="D162" s="149" t="s">
        <v>270</v>
      </c>
      <c r="E162" s="150" t="s">
        <v>1958</v>
      </c>
      <c r="F162" s="151" t="s">
        <v>1959</v>
      </c>
      <c r="G162" s="152" t="s">
        <v>336</v>
      </c>
      <c r="H162" s="153">
        <v>4</v>
      </c>
      <c r="I162" s="154"/>
      <c r="J162" s="154"/>
      <c r="K162" s="155"/>
      <c r="L162" s="156"/>
      <c r="M162" s="157" t="s">
        <v>1</v>
      </c>
      <c r="N162" s="158" t="s">
        <v>35</v>
      </c>
      <c r="O162" s="145">
        <v>0</v>
      </c>
      <c r="P162" s="145">
        <f t="shared" si="9"/>
        <v>0</v>
      </c>
      <c r="Q162" s="145">
        <v>0</v>
      </c>
      <c r="R162" s="145">
        <f t="shared" si="10"/>
        <v>0</v>
      </c>
      <c r="S162" s="145">
        <v>0</v>
      </c>
      <c r="T162" s="146">
        <f t="shared" si="11"/>
        <v>0</v>
      </c>
      <c r="AR162" s="147" t="s">
        <v>279</v>
      </c>
      <c r="AT162" s="147" t="s">
        <v>270</v>
      </c>
      <c r="AU162" s="147" t="s">
        <v>76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251</v>
      </c>
      <c r="BM162" s="147" t="s">
        <v>329</v>
      </c>
    </row>
    <row r="163" spans="2:65" s="1" customFormat="1" ht="21.75" customHeight="1">
      <c r="B163" s="135"/>
      <c r="C163" s="149" t="s">
        <v>276</v>
      </c>
      <c r="D163" s="149" t="s">
        <v>270</v>
      </c>
      <c r="E163" s="150" t="s">
        <v>1960</v>
      </c>
      <c r="F163" s="151" t="s">
        <v>1961</v>
      </c>
      <c r="G163" s="152" t="s">
        <v>336</v>
      </c>
      <c r="H163" s="153">
        <v>4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0</v>
      </c>
      <c r="R163" s="145">
        <f t="shared" si="10"/>
        <v>0</v>
      </c>
      <c r="S163" s="145">
        <v>0</v>
      </c>
      <c r="T163" s="146">
        <f t="shared" si="11"/>
        <v>0</v>
      </c>
      <c r="AR163" s="147" t="s">
        <v>279</v>
      </c>
      <c r="AT163" s="147" t="s">
        <v>270</v>
      </c>
      <c r="AU163" s="147" t="s">
        <v>76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251</v>
      </c>
      <c r="BM163" s="147" t="s">
        <v>332</v>
      </c>
    </row>
    <row r="164" spans="2:65" s="1" customFormat="1" ht="21.75" customHeight="1">
      <c r="B164" s="135"/>
      <c r="C164" s="149" t="s">
        <v>304</v>
      </c>
      <c r="D164" s="149" t="s">
        <v>270</v>
      </c>
      <c r="E164" s="150" t="s">
        <v>1962</v>
      </c>
      <c r="F164" s="151" t="s">
        <v>1963</v>
      </c>
      <c r="G164" s="152" t="s">
        <v>336</v>
      </c>
      <c r="H164" s="153">
        <v>8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279</v>
      </c>
      <c r="AT164" s="147" t="s">
        <v>270</v>
      </c>
      <c r="AU164" s="147" t="s">
        <v>76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251</v>
      </c>
      <c r="BM164" s="147" t="s">
        <v>418</v>
      </c>
    </row>
    <row r="165" spans="2:65" s="1" customFormat="1" ht="21.75" customHeight="1">
      <c r="B165" s="135"/>
      <c r="C165" s="149" t="s">
        <v>279</v>
      </c>
      <c r="D165" s="149" t="s">
        <v>270</v>
      </c>
      <c r="E165" s="150" t="s">
        <v>1964</v>
      </c>
      <c r="F165" s="151" t="s">
        <v>1965</v>
      </c>
      <c r="G165" s="152" t="s">
        <v>336</v>
      </c>
      <c r="H165" s="153">
        <v>2</v>
      </c>
      <c r="I165" s="154"/>
      <c r="J165" s="154"/>
      <c r="K165" s="155"/>
      <c r="L165" s="156"/>
      <c r="M165" s="157" t="s">
        <v>1</v>
      </c>
      <c r="N165" s="158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279</v>
      </c>
      <c r="AT165" s="147" t="s">
        <v>270</v>
      </c>
      <c r="AU165" s="147" t="s">
        <v>76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251</v>
      </c>
      <c r="BM165" s="147" t="s">
        <v>426</v>
      </c>
    </row>
    <row r="166" spans="2:65" s="1" customFormat="1" ht="16.5" customHeight="1">
      <c r="B166" s="135"/>
      <c r="C166" s="136" t="s">
        <v>311</v>
      </c>
      <c r="D166" s="136" t="s">
        <v>197</v>
      </c>
      <c r="E166" s="137" t="s">
        <v>1966</v>
      </c>
      <c r="F166" s="138" t="s">
        <v>1967</v>
      </c>
      <c r="G166" s="139" t="s">
        <v>336</v>
      </c>
      <c r="H166" s="140">
        <v>4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 t="shared" si="9"/>
        <v>0</v>
      </c>
      <c r="Q166" s="145">
        <v>0</v>
      </c>
      <c r="R166" s="145">
        <f t="shared" si="10"/>
        <v>0</v>
      </c>
      <c r="S166" s="145">
        <v>0</v>
      </c>
      <c r="T166" s="146">
        <f t="shared" si="11"/>
        <v>0</v>
      </c>
      <c r="AR166" s="147" t="s">
        <v>251</v>
      </c>
      <c r="AT166" s="147" t="s">
        <v>197</v>
      </c>
      <c r="AU166" s="147" t="s">
        <v>76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251</v>
      </c>
      <c r="BM166" s="147" t="s">
        <v>434</v>
      </c>
    </row>
    <row r="167" spans="2:65" s="1" customFormat="1" ht="33" customHeight="1">
      <c r="B167" s="135"/>
      <c r="C167" s="149" t="s">
        <v>285</v>
      </c>
      <c r="D167" s="149" t="s">
        <v>270</v>
      </c>
      <c r="E167" s="150" t="s">
        <v>1968</v>
      </c>
      <c r="F167" s="151" t="s">
        <v>1969</v>
      </c>
      <c r="G167" s="152" t="s">
        <v>336</v>
      </c>
      <c r="H167" s="153">
        <v>4</v>
      </c>
      <c r="I167" s="154"/>
      <c r="J167" s="154"/>
      <c r="K167" s="155"/>
      <c r="L167" s="156"/>
      <c r="M167" s="157" t="s">
        <v>1</v>
      </c>
      <c r="N167" s="158" t="s">
        <v>35</v>
      </c>
      <c r="O167" s="145">
        <v>0</v>
      </c>
      <c r="P167" s="145">
        <f t="shared" si="9"/>
        <v>0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279</v>
      </c>
      <c r="AT167" s="147" t="s">
        <v>270</v>
      </c>
      <c r="AU167" s="147" t="s">
        <v>76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251</v>
      </c>
      <c r="BM167" s="147" t="s">
        <v>442</v>
      </c>
    </row>
    <row r="168" spans="2:65" s="1" customFormat="1" ht="16.5" customHeight="1">
      <c r="B168" s="135"/>
      <c r="C168" s="149" t="s">
        <v>319</v>
      </c>
      <c r="D168" s="149" t="s">
        <v>270</v>
      </c>
      <c r="E168" s="150" t="s">
        <v>1970</v>
      </c>
      <c r="F168" s="151" t="s">
        <v>1971</v>
      </c>
      <c r="G168" s="152" t="s">
        <v>336</v>
      </c>
      <c r="H168" s="153">
        <v>4</v>
      </c>
      <c r="I168" s="154"/>
      <c r="J168" s="154"/>
      <c r="K168" s="155"/>
      <c r="L168" s="156"/>
      <c r="M168" s="157" t="s">
        <v>1</v>
      </c>
      <c r="N168" s="158" t="s">
        <v>35</v>
      </c>
      <c r="O168" s="145">
        <v>0</v>
      </c>
      <c r="P168" s="145">
        <f t="shared" si="9"/>
        <v>0</v>
      </c>
      <c r="Q168" s="145">
        <v>0</v>
      </c>
      <c r="R168" s="145">
        <f t="shared" si="10"/>
        <v>0</v>
      </c>
      <c r="S168" s="145">
        <v>0</v>
      </c>
      <c r="T168" s="146">
        <f t="shared" si="11"/>
        <v>0</v>
      </c>
      <c r="AR168" s="147" t="s">
        <v>279</v>
      </c>
      <c r="AT168" s="147" t="s">
        <v>270</v>
      </c>
      <c r="AU168" s="147" t="s">
        <v>76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251</v>
      </c>
      <c r="BM168" s="147" t="s">
        <v>450</v>
      </c>
    </row>
    <row r="169" spans="2:65" s="1" customFormat="1" ht="16.5" customHeight="1">
      <c r="B169" s="135"/>
      <c r="C169" s="149" t="s">
        <v>287</v>
      </c>
      <c r="D169" s="149" t="s">
        <v>270</v>
      </c>
      <c r="E169" s="150" t="s">
        <v>1972</v>
      </c>
      <c r="F169" s="151" t="s">
        <v>1973</v>
      </c>
      <c r="G169" s="152" t="s">
        <v>336</v>
      </c>
      <c r="H169" s="153">
        <v>1</v>
      </c>
      <c r="I169" s="154"/>
      <c r="J169" s="154"/>
      <c r="K169" s="155"/>
      <c r="L169" s="156"/>
      <c r="M169" s="157" t="s">
        <v>1</v>
      </c>
      <c r="N169" s="158" t="s">
        <v>35</v>
      </c>
      <c r="O169" s="145">
        <v>0</v>
      </c>
      <c r="P169" s="145">
        <f t="shared" si="9"/>
        <v>0</v>
      </c>
      <c r="Q169" s="145">
        <v>0</v>
      </c>
      <c r="R169" s="145">
        <f t="shared" si="10"/>
        <v>0</v>
      </c>
      <c r="S169" s="145">
        <v>0</v>
      </c>
      <c r="T169" s="146">
        <f t="shared" si="11"/>
        <v>0</v>
      </c>
      <c r="AR169" s="147" t="s">
        <v>279</v>
      </c>
      <c r="AT169" s="147" t="s">
        <v>270</v>
      </c>
      <c r="AU169" s="147" t="s">
        <v>76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251</v>
      </c>
      <c r="BM169" s="147" t="s">
        <v>458</v>
      </c>
    </row>
    <row r="170" spans="2:65" s="1" customFormat="1" ht="16.5" customHeight="1">
      <c r="B170" s="135"/>
      <c r="C170" s="149" t="s">
        <v>326</v>
      </c>
      <c r="D170" s="149" t="s">
        <v>270</v>
      </c>
      <c r="E170" s="150" t="s">
        <v>1974</v>
      </c>
      <c r="F170" s="151" t="s">
        <v>1975</v>
      </c>
      <c r="G170" s="152" t="s">
        <v>336</v>
      </c>
      <c r="H170" s="153">
        <v>1</v>
      </c>
      <c r="I170" s="154"/>
      <c r="J170" s="154"/>
      <c r="K170" s="155"/>
      <c r="L170" s="156"/>
      <c r="M170" s="157" t="s">
        <v>1</v>
      </c>
      <c r="N170" s="158" t="s">
        <v>35</v>
      </c>
      <c r="O170" s="145">
        <v>0</v>
      </c>
      <c r="P170" s="145">
        <f t="shared" si="9"/>
        <v>0</v>
      </c>
      <c r="Q170" s="145">
        <v>0</v>
      </c>
      <c r="R170" s="145">
        <f t="shared" si="10"/>
        <v>0</v>
      </c>
      <c r="S170" s="145">
        <v>0</v>
      </c>
      <c r="T170" s="146">
        <f t="shared" si="11"/>
        <v>0</v>
      </c>
      <c r="AR170" s="147" t="s">
        <v>279</v>
      </c>
      <c r="AT170" s="147" t="s">
        <v>270</v>
      </c>
      <c r="AU170" s="147" t="s">
        <v>76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251</v>
      </c>
      <c r="BM170" s="147" t="s">
        <v>466</v>
      </c>
    </row>
    <row r="171" spans="2:65" s="1" customFormat="1" ht="16.5" customHeight="1">
      <c r="B171" s="135"/>
      <c r="C171" s="149" t="s">
        <v>292</v>
      </c>
      <c r="D171" s="149" t="s">
        <v>270</v>
      </c>
      <c r="E171" s="150" t="s">
        <v>1976</v>
      </c>
      <c r="F171" s="151" t="s">
        <v>1977</v>
      </c>
      <c r="G171" s="152" t="s">
        <v>336</v>
      </c>
      <c r="H171" s="153">
        <v>4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9"/>
        <v>0</v>
      </c>
      <c r="Q171" s="145">
        <v>0</v>
      </c>
      <c r="R171" s="145">
        <f t="shared" si="10"/>
        <v>0</v>
      </c>
      <c r="S171" s="145">
        <v>0</v>
      </c>
      <c r="T171" s="146">
        <f t="shared" si="11"/>
        <v>0</v>
      </c>
      <c r="AR171" s="147" t="s">
        <v>279</v>
      </c>
      <c r="AT171" s="147" t="s">
        <v>270</v>
      </c>
      <c r="AU171" s="147" t="s">
        <v>76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251</v>
      </c>
      <c r="BM171" s="147" t="s">
        <v>474</v>
      </c>
    </row>
    <row r="172" spans="2:65" s="1" customFormat="1" ht="16.5" customHeight="1">
      <c r="B172" s="135"/>
      <c r="C172" s="149" t="s">
        <v>333</v>
      </c>
      <c r="D172" s="149" t="s">
        <v>270</v>
      </c>
      <c r="E172" s="150" t="s">
        <v>1978</v>
      </c>
      <c r="F172" s="151" t="s">
        <v>1979</v>
      </c>
      <c r="G172" s="152" t="s">
        <v>336</v>
      </c>
      <c r="H172" s="153">
        <v>4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9"/>
        <v>0</v>
      </c>
      <c r="Q172" s="145">
        <v>0</v>
      </c>
      <c r="R172" s="145">
        <f t="shared" si="10"/>
        <v>0</v>
      </c>
      <c r="S172" s="145">
        <v>0</v>
      </c>
      <c r="T172" s="146">
        <f t="shared" si="11"/>
        <v>0</v>
      </c>
      <c r="AR172" s="147" t="s">
        <v>279</v>
      </c>
      <c r="AT172" s="147" t="s">
        <v>270</v>
      </c>
      <c r="AU172" s="147" t="s">
        <v>76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251</v>
      </c>
      <c r="BM172" s="147" t="s">
        <v>482</v>
      </c>
    </row>
    <row r="173" spans="2:65" s="1" customFormat="1" ht="16.5" customHeight="1">
      <c r="B173" s="135"/>
      <c r="C173" s="149" t="s">
        <v>295</v>
      </c>
      <c r="D173" s="149" t="s">
        <v>270</v>
      </c>
      <c r="E173" s="150" t="s">
        <v>1980</v>
      </c>
      <c r="F173" s="151" t="s">
        <v>1981</v>
      </c>
      <c r="G173" s="152" t="s">
        <v>336</v>
      </c>
      <c r="H173" s="153">
        <v>4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279</v>
      </c>
      <c r="AT173" s="147" t="s">
        <v>270</v>
      </c>
      <c r="AU173" s="147" t="s">
        <v>76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251</v>
      </c>
      <c r="BM173" s="147" t="s">
        <v>490</v>
      </c>
    </row>
    <row r="174" spans="2:65" s="1" customFormat="1" ht="21.75" customHeight="1">
      <c r="B174" s="135"/>
      <c r="C174" s="149" t="s">
        <v>341</v>
      </c>
      <c r="D174" s="149" t="s">
        <v>270</v>
      </c>
      <c r="E174" s="150" t="s">
        <v>1982</v>
      </c>
      <c r="F174" s="151" t="s">
        <v>1983</v>
      </c>
      <c r="G174" s="152" t="s">
        <v>1840</v>
      </c>
      <c r="H174" s="153">
        <v>3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279</v>
      </c>
      <c r="AT174" s="147" t="s">
        <v>270</v>
      </c>
      <c r="AU174" s="147" t="s">
        <v>76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251</v>
      </c>
      <c r="BM174" s="147" t="s">
        <v>1984</v>
      </c>
    </row>
    <row r="175" spans="2:65" s="1" customFormat="1" ht="33" customHeight="1">
      <c r="B175" s="135"/>
      <c r="C175" s="136" t="s">
        <v>300</v>
      </c>
      <c r="D175" s="136" t="s">
        <v>197</v>
      </c>
      <c r="E175" s="137" t="s">
        <v>1985</v>
      </c>
      <c r="F175" s="138" t="s">
        <v>1986</v>
      </c>
      <c r="G175" s="139" t="s">
        <v>1840</v>
      </c>
      <c r="H175" s="140">
        <v>15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0</v>
      </c>
      <c r="P175" s="145">
        <f t="shared" si="9"/>
        <v>0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251</v>
      </c>
      <c r="AT175" s="147" t="s">
        <v>197</v>
      </c>
      <c r="AU175" s="147" t="s">
        <v>76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251</v>
      </c>
      <c r="BM175" s="147" t="s">
        <v>361</v>
      </c>
    </row>
    <row r="176" spans="2:65" s="1" customFormat="1" ht="33" customHeight="1">
      <c r="B176" s="135"/>
      <c r="C176" s="136" t="s">
        <v>348</v>
      </c>
      <c r="D176" s="136" t="s">
        <v>197</v>
      </c>
      <c r="E176" s="137" t="s">
        <v>1987</v>
      </c>
      <c r="F176" s="138" t="s">
        <v>1988</v>
      </c>
      <c r="G176" s="139" t="s">
        <v>336</v>
      </c>
      <c r="H176" s="140">
        <v>1</v>
      </c>
      <c r="I176" s="141"/>
      <c r="J176" s="141"/>
      <c r="K176" s="142"/>
      <c r="L176" s="25"/>
      <c r="M176" s="143" t="s">
        <v>1</v>
      </c>
      <c r="N176" s="144" t="s">
        <v>35</v>
      </c>
      <c r="O176" s="145">
        <v>0</v>
      </c>
      <c r="P176" s="145">
        <f t="shared" si="9"/>
        <v>0</v>
      </c>
      <c r="Q176" s="145">
        <v>0</v>
      </c>
      <c r="R176" s="145">
        <f t="shared" si="10"/>
        <v>0</v>
      </c>
      <c r="S176" s="145">
        <v>0</v>
      </c>
      <c r="T176" s="146">
        <f t="shared" si="11"/>
        <v>0</v>
      </c>
      <c r="AR176" s="147" t="s">
        <v>251</v>
      </c>
      <c r="AT176" s="147" t="s">
        <v>197</v>
      </c>
      <c r="AU176" s="147" t="s">
        <v>76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251</v>
      </c>
      <c r="BM176" s="147" t="s">
        <v>513</v>
      </c>
    </row>
    <row r="177" spans="2:65" s="1" customFormat="1" ht="24.2" customHeight="1">
      <c r="B177" s="135"/>
      <c r="C177" s="136" t="s">
        <v>303</v>
      </c>
      <c r="D177" s="136" t="s">
        <v>197</v>
      </c>
      <c r="E177" s="137" t="s">
        <v>1989</v>
      </c>
      <c r="F177" s="138" t="s">
        <v>1990</v>
      </c>
      <c r="G177" s="139" t="s">
        <v>596</v>
      </c>
      <c r="H177" s="140">
        <v>678.94500000000005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</v>
      </c>
      <c r="P177" s="145">
        <f t="shared" si="9"/>
        <v>0</v>
      </c>
      <c r="Q177" s="145">
        <v>0</v>
      </c>
      <c r="R177" s="145">
        <f t="shared" si="10"/>
        <v>0</v>
      </c>
      <c r="S177" s="145">
        <v>0</v>
      </c>
      <c r="T177" s="146">
        <f t="shared" si="11"/>
        <v>0</v>
      </c>
      <c r="AR177" s="147" t="s">
        <v>251</v>
      </c>
      <c r="AT177" s="147" t="s">
        <v>197</v>
      </c>
      <c r="AU177" s="147" t="s">
        <v>76</v>
      </c>
      <c r="AY177" s="13" t="s">
        <v>195</v>
      </c>
      <c r="BE177" s="148">
        <f t="shared" si="12"/>
        <v>0</v>
      </c>
      <c r="BF177" s="148">
        <f t="shared" si="13"/>
        <v>0</v>
      </c>
      <c r="BG177" s="148">
        <f t="shared" si="14"/>
        <v>0</v>
      </c>
      <c r="BH177" s="148">
        <f t="shared" si="15"/>
        <v>0</v>
      </c>
      <c r="BI177" s="148">
        <f t="shared" si="16"/>
        <v>0</v>
      </c>
      <c r="BJ177" s="13" t="s">
        <v>82</v>
      </c>
      <c r="BK177" s="148">
        <f t="shared" si="17"/>
        <v>0</v>
      </c>
      <c r="BL177" s="13" t="s">
        <v>251</v>
      </c>
      <c r="BM177" s="147" t="s">
        <v>373</v>
      </c>
    </row>
    <row r="178" spans="2:65" s="1" customFormat="1" ht="24.2" customHeight="1">
      <c r="B178" s="135"/>
      <c r="C178" s="136" t="s">
        <v>355</v>
      </c>
      <c r="D178" s="136" t="s">
        <v>197</v>
      </c>
      <c r="E178" s="137" t="s">
        <v>1991</v>
      </c>
      <c r="F178" s="138" t="s">
        <v>1992</v>
      </c>
      <c r="G178" s="139" t="s">
        <v>596</v>
      </c>
      <c r="H178" s="140">
        <v>678.94500000000005</v>
      </c>
      <c r="I178" s="141"/>
      <c r="J178" s="141"/>
      <c r="K178" s="142"/>
      <c r="L178" s="25"/>
      <c r="M178" s="143" t="s">
        <v>1</v>
      </c>
      <c r="N178" s="144" t="s">
        <v>35</v>
      </c>
      <c r="O178" s="145">
        <v>0</v>
      </c>
      <c r="P178" s="145">
        <f t="shared" si="9"/>
        <v>0</v>
      </c>
      <c r="Q178" s="145">
        <v>0</v>
      </c>
      <c r="R178" s="145">
        <f t="shared" si="10"/>
        <v>0</v>
      </c>
      <c r="S178" s="145">
        <v>0</v>
      </c>
      <c r="T178" s="146">
        <f t="shared" si="11"/>
        <v>0</v>
      </c>
      <c r="AR178" s="147" t="s">
        <v>251</v>
      </c>
      <c r="AT178" s="147" t="s">
        <v>197</v>
      </c>
      <c r="AU178" s="147" t="s">
        <v>76</v>
      </c>
      <c r="AY178" s="13" t="s">
        <v>195</v>
      </c>
      <c r="BE178" s="148">
        <f t="shared" si="12"/>
        <v>0</v>
      </c>
      <c r="BF178" s="148">
        <f t="shared" si="13"/>
        <v>0</v>
      </c>
      <c r="BG178" s="148">
        <f t="shared" si="14"/>
        <v>0</v>
      </c>
      <c r="BH178" s="148">
        <f t="shared" si="15"/>
        <v>0</v>
      </c>
      <c r="BI178" s="148">
        <f t="shared" si="16"/>
        <v>0</v>
      </c>
      <c r="BJ178" s="13" t="s">
        <v>82</v>
      </c>
      <c r="BK178" s="148">
        <f t="shared" si="17"/>
        <v>0</v>
      </c>
      <c r="BL178" s="13" t="s">
        <v>251</v>
      </c>
      <c r="BM178" s="147" t="s">
        <v>376</v>
      </c>
    </row>
    <row r="179" spans="2:65" s="11" customFormat="1" ht="25.9" customHeight="1">
      <c r="B179" s="124"/>
      <c r="D179" s="125" t="s">
        <v>68</v>
      </c>
      <c r="E179" s="126" t="s">
        <v>1793</v>
      </c>
      <c r="F179" s="126" t="s">
        <v>1993</v>
      </c>
      <c r="J179" s="127"/>
      <c r="L179" s="124"/>
      <c r="M179" s="128"/>
      <c r="P179" s="129">
        <f>SUM(P180:P202)</f>
        <v>0</v>
      </c>
      <c r="R179" s="129">
        <f>SUM(R180:R202)</f>
        <v>0</v>
      </c>
      <c r="T179" s="130">
        <f>SUM(T180:T202)</f>
        <v>0</v>
      </c>
      <c r="AR179" s="125" t="s">
        <v>82</v>
      </c>
      <c r="AT179" s="131" t="s">
        <v>68</v>
      </c>
      <c r="AU179" s="131" t="s">
        <v>69</v>
      </c>
      <c r="AY179" s="125" t="s">
        <v>195</v>
      </c>
      <c r="BK179" s="132">
        <f>SUM(BK180:BK202)</f>
        <v>0</v>
      </c>
    </row>
    <row r="180" spans="2:65" s="1" customFormat="1" ht="24.2" customHeight="1">
      <c r="B180" s="135"/>
      <c r="C180" s="136" t="s">
        <v>307</v>
      </c>
      <c r="D180" s="136" t="s">
        <v>197</v>
      </c>
      <c r="E180" s="137" t="s">
        <v>1994</v>
      </c>
      <c r="F180" s="138" t="s">
        <v>1995</v>
      </c>
      <c r="G180" s="139" t="s">
        <v>336</v>
      </c>
      <c r="H180" s="140">
        <v>1</v>
      </c>
      <c r="I180" s="141"/>
      <c r="J180" s="141"/>
      <c r="K180" s="142"/>
      <c r="L180" s="25"/>
      <c r="M180" s="143" t="s">
        <v>1</v>
      </c>
      <c r="N180" s="144" t="s">
        <v>35</v>
      </c>
      <c r="O180" s="145">
        <v>0</v>
      </c>
      <c r="P180" s="145">
        <f t="shared" ref="P180:P202" si="18">O180*H180</f>
        <v>0</v>
      </c>
      <c r="Q180" s="145">
        <v>0</v>
      </c>
      <c r="R180" s="145">
        <f t="shared" ref="R180:R202" si="19">Q180*H180</f>
        <v>0</v>
      </c>
      <c r="S180" s="145">
        <v>0</v>
      </c>
      <c r="T180" s="146">
        <f t="shared" ref="T180:T202" si="20">S180*H180</f>
        <v>0</v>
      </c>
      <c r="AR180" s="147" t="s">
        <v>251</v>
      </c>
      <c r="AT180" s="147" t="s">
        <v>197</v>
      </c>
      <c r="AU180" s="147" t="s">
        <v>76</v>
      </c>
      <c r="AY180" s="13" t="s">
        <v>195</v>
      </c>
      <c r="BE180" s="148">
        <f t="shared" ref="BE180:BE202" si="21">IF(N180="základná",J180,0)</f>
        <v>0</v>
      </c>
      <c r="BF180" s="148">
        <f t="shared" ref="BF180:BF202" si="22">IF(N180="znížená",J180,0)</f>
        <v>0</v>
      </c>
      <c r="BG180" s="148">
        <f t="shared" ref="BG180:BG202" si="23">IF(N180="zákl. prenesená",J180,0)</f>
        <v>0</v>
      </c>
      <c r="BH180" s="148">
        <f t="shared" ref="BH180:BH202" si="24">IF(N180="zníž. prenesená",J180,0)</f>
        <v>0</v>
      </c>
      <c r="BI180" s="148">
        <f t="shared" ref="BI180:BI202" si="25">IF(N180="nulová",J180,0)</f>
        <v>0</v>
      </c>
      <c r="BJ180" s="13" t="s">
        <v>82</v>
      </c>
      <c r="BK180" s="148">
        <f t="shared" ref="BK180:BK202" si="26">ROUND(I180*H180,2)</f>
        <v>0</v>
      </c>
      <c r="BL180" s="13" t="s">
        <v>251</v>
      </c>
      <c r="BM180" s="147" t="s">
        <v>388</v>
      </c>
    </row>
    <row r="181" spans="2:65" s="1" customFormat="1" ht="33" customHeight="1">
      <c r="B181" s="135"/>
      <c r="C181" s="149" t="s">
        <v>362</v>
      </c>
      <c r="D181" s="149" t="s">
        <v>270</v>
      </c>
      <c r="E181" s="150" t="s">
        <v>1996</v>
      </c>
      <c r="F181" s="151" t="s">
        <v>1997</v>
      </c>
      <c r="G181" s="152" t="s">
        <v>299</v>
      </c>
      <c r="H181" s="153">
        <v>1</v>
      </c>
      <c r="I181" s="154"/>
      <c r="J181" s="154"/>
      <c r="K181" s="155"/>
      <c r="L181" s="156"/>
      <c r="M181" s="157" t="s">
        <v>1</v>
      </c>
      <c r="N181" s="158" t="s">
        <v>35</v>
      </c>
      <c r="O181" s="145">
        <v>0</v>
      </c>
      <c r="P181" s="145">
        <f t="shared" si="18"/>
        <v>0</v>
      </c>
      <c r="Q181" s="145">
        <v>0</v>
      </c>
      <c r="R181" s="145">
        <f t="shared" si="19"/>
        <v>0</v>
      </c>
      <c r="S181" s="145">
        <v>0</v>
      </c>
      <c r="T181" s="146">
        <f t="shared" si="20"/>
        <v>0</v>
      </c>
      <c r="AR181" s="147" t="s">
        <v>279</v>
      </c>
      <c r="AT181" s="147" t="s">
        <v>270</v>
      </c>
      <c r="AU181" s="147" t="s">
        <v>76</v>
      </c>
      <c r="AY181" s="13" t="s">
        <v>195</v>
      </c>
      <c r="BE181" s="148">
        <f t="shared" si="21"/>
        <v>0</v>
      </c>
      <c r="BF181" s="148">
        <f t="shared" si="22"/>
        <v>0</v>
      </c>
      <c r="BG181" s="148">
        <f t="shared" si="23"/>
        <v>0</v>
      </c>
      <c r="BH181" s="148">
        <f t="shared" si="24"/>
        <v>0</v>
      </c>
      <c r="BI181" s="148">
        <f t="shared" si="25"/>
        <v>0</v>
      </c>
      <c r="BJ181" s="13" t="s">
        <v>82</v>
      </c>
      <c r="BK181" s="148">
        <f t="shared" si="26"/>
        <v>0</v>
      </c>
      <c r="BL181" s="13" t="s">
        <v>251</v>
      </c>
      <c r="BM181" s="147" t="s">
        <v>395</v>
      </c>
    </row>
    <row r="182" spans="2:65" s="1" customFormat="1" ht="33" customHeight="1">
      <c r="B182" s="135"/>
      <c r="C182" s="149" t="s">
        <v>310</v>
      </c>
      <c r="D182" s="149" t="s">
        <v>270</v>
      </c>
      <c r="E182" s="150" t="s">
        <v>1998</v>
      </c>
      <c r="F182" s="151" t="s">
        <v>1999</v>
      </c>
      <c r="G182" s="152" t="s">
        <v>336</v>
      </c>
      <c r="H182" s="153">
        <v>2</v>
      </c>
      <c r="I182" s="154"/>
      <c r="J182" s="154"/>
      <c r="K182" s="155"/>
      <c r="L182" s="156"/>
      <c r="M182" s="157" t="s">
        <v>1</v>
      </c>
      <c r="N182" s="158" t="s">
        <v>35</v>
      </c>
      <c r="O182" s="145">
        <v>0</v>
      </c>
      <c r="P182" s="145">
        <f t="shared" si="18"/>
        <v>0</v>
      </c>
      <c r="Q182" s="145">
        <v>0</v>
      </c>
      <c r="R182" s="145">
        <f t="shared" si="19"/>
        <v>0</v>
      </c>
      <c r="S182" s="145">
        <v>0</v>
      </c>
      <c r="T182" s="146">
        <f t="shared" si="20"/>
        <v>0</v>
      </c>
      <c r="AR182" s="147" t="s">
        <v>279</v>
      </c>
      <c r="AT182" s="147" t="s">
        <v>270</v>
      </c>
      <c r="AU182" s="147" t="s">
        <v>76</v>
      </c>
      <c r="AY182" s="13" t="s">
        <v>195</v>
      </c>
      <c r="BE182" s="148">
        <f t="shared" si="21"/>
        <v>0</v>
      </c>
      <c r="BF182" s="148">
        <f t="shared" si="22"/>
        <v>0</v>
      </c>
      <c r="BG182" s="148">
        <f t="shared" si="23"/>
        <v>0</v>
      </c>
      <c r="BH182" s="148">
        <f t="shared" si="24"/>
        <v>0</v>
      </c>
      <c r="BI182" s="148">
        <f t="shared" si="25"/>
        <v>0</v>
      </c>
      <c r="BJ182" s="13" t="s">
        <v>82</v>
      </c>
      <c r="BK182" s="148">
        <f t="shared" si="26"/>
        <v>0</v>
      </c>
      <c r="BL182" s="13" t="s">
        <v>251</v>
      </c>
      <c r="BM182" s="147" t="s">
        <v>399</v>
      </c>
    </row>
    <row r="183" spans="2:65" s="1" customFormat="1" ht="33" customHeight="1">
      <c r="B183" s="135"/>
      <c r="C183" s="136" t="s">
        <v>370</v>
      </c>
      <c r="D183" s="136" t="s">
        <v>197</v>
      </c>
      <c r="E183" s="137" t="s">
        <v>2000</v>
      </c>
      <c r="F183" s="138" t="s">
        <v>2001</v>
      </c>
      <c r="G183" s="139" t="s">
        <v>336</v>
      </c>
      <c r="H183" s="140">
        <v>1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0</v>
      </c>
      <c r="P183" s="145">
        <f t="shared" si="18"/>
        <v>0</v>
      </c>
      <c r="Q183" s="145">
        <v>0</v>
      </c>
      <c r="R183" s="145">
        <f t="shared" si="19"/>
        <v>0</v>
      </c>
      <c r="S183" s="145">
        <v>0</v>
      </c>
      <c r="T183" s="146">
        <f t="shared" si="20"/>
        <v>0</v>
      </c>
      <c r="AR183" s="147" t="s">
        <v>251</v>
      </c>
      <c r="AT183" s="147" t="s">
        <v>197</v>
      </c>
      <c r="AU183" s="147" t="s">
        <v>76</v>
      </c>
      <c r="AY183" s="13" t="s">
        <v>195</v>
      </c>
      <c r="BE183" s="148">
        <f t="shared" si="21"/>
        <v>0</v>
      </c>
      <c r="BF183" s="148">
        <f t="shared" si="22"/>
        <v>0</v>
      </c>
      <c r="BG183" s="148">
        <f t="shared" si="23"/>
        <v>0</v>
      </c>
      <c r="BH183" s="148">
        <f t="shared" si="24"/>
        <v>0</v>
      </c>
      <c r="BI183" s="148">
        <f t="shared" si="25"/>
        <v>0</v>
      </c>
      <c r="BJ183" s="13" t="s">
        <v>82</v>
      </c>
      <c r="BK183" s="148">
        <f t="shared" si="26"/>
        <v>0</v>
      </c>
      <c r="BL183" s="13" t="s">
        <v>251</v>
      </c>
      <c r="BM183" s="147" t="s">
        <v>403</v>
      </c>
    </row>
    <row r="184" spans="2:65" s="1" customFormat="1" ht="37.9" customHeight="1">
      <c r="B184" s="135"/>
      <c r="C184" s="149" t="s">
        <v>314</v>
      </c>
      <c r="D184" s="149" t="s">
        <v>270</v>
      </c>
      <c r="E184" s="150" t="s">
        <v>2002</v>
      </c>
      <c r="F184" s="151" t="s">
        <v>2003</v>
      </c>
      <c r="G184" s="152" t="s">
        <v>336</v>
      </c>
      <c r="H184" s="153">
        <v>1</v>
      </c>
      <c r="I184" s="154"/>
      <c r="J184" s="154"/>
      <c r="K184" s="155"/>
      <c r="L184" s="156"/>
      <c r="M184" s="157" t="s">
        <v>1</v>
      </c>
      <c r="N184" s="158" t="s">
        <v>35</v>
      </c>
      <c r="O184" s="145">
        <v>0</v>
      </c>
      <c r="P184" s="145">
        <f t="shared" si="18"/>
        <v>0</v>
      </c>
      <c r="Q184" s="145">
        <v>0</v>
      </c>
      <c r="R184" s="145">
        <f t="shared" si="19"/>
        <v>0</v>
      </c>
      <c r="S184" s="145">
        <v>0</v>
      </c>
      <c r="T184" s="146">
        <f t="shared" si="20"/>
        <v>0</v>
      </c>
      <c r="AR184" s="147" t="s">
        <v>279</v>
      </c>
      <c r="AT184" s="147" t="s">
        <v>270</v>
      </c>
      <c r="AU184" s="147" t="s">
        <v>76</v>
      </c>
      <c r="AY184" s="13" t="s">
        <v>195</v>
      </c>
      <c r="BE184" s="148">
        <f t="shared" si="21"/>
        <v>0</v>
      </c>
      <c r="BF184" s="148">
        <f t="shared" si="22"/>
        <v>0</v>
      </c>
      <c r="BG184" s="148">
        <f t="shared" si="23"/>
        <v>0</v>
      </c>
      <c r="BH184" s="148">
        <f t="shared" si="24"/>
        <v>0</v>
      </c>
      <c r="BI184" s="148">
        <f t="shared" si="25"/>
        <v>0</v>
      </c>
      <c r="BJ184" s="13" t="s">
        <v>82</v>
      </c>
      <c r="BK184" s="148">
        <f t="shared" si="26"/>
        <v>0</v>
      </c>
      <c r="BL184" s="13" t="s">
        <v>251</v>
      </c>
      <c r="BM184" s="147" t="s">
        <v>406</v>
      </c>
    </row>
    <row r="185" spans="2:65" s="1" customFormat="1" ht="24.2" customHeight="1">
      <c r="B185" s="135"/>
      <c r="C185" s="136" t="s">
        <v>377</v>
      </c>
      <c r="D185" s="136" t="s">
        <v>197</v>
      </c>
      <c r="E185" s="137" t="s">
        <v>2004</v>
      </c>
      <c r="F185" s="138" t="s">
        <v>2005</v>
      </c>
      <c r="G185" s="139" t="s">
        <v>336</v>
      </c>
      <c r="H185" s="140">
        <v>1</v>
      </c>
      <c r="I185" s="141"/>
      <c r="J185" s="141"/>
      <c r="K185" s="142"/>
      <c r="L185" s="25"/>
      <c r="M185" s="143" t="s">
        <v>1</v>
      </c>
      <c r="N185" s="144" t="s">
        <v>35</v>
      </c>
      <c r="O185" s="145">
        <v>0</v>
      </c>
      <c r="P185" s="145">
        <f t="shared" si="18"/>
        <v>0</v>
      </c>
      <c r="Q185" s="145">
        <v>0</v>
      </c>
      <c r="R185" s="145">
        <f t="shared" si="19"/>
        <v>0</v>
      </c>
      <c r="S185" s="145">
        <v>0</v>
      </c>
      <c r="T185" s="146">
        <f t="shared" si="20"/>
        <v>0</v>
      </c>
      <c r="AR185" s="147" t="s">
        <v>251</v>
      </c>
      <c r="AT185" s="147" t="s">
        <v>197</v>
      </c>
      <c r="AU185" s="147" t="s">
        <v>76</v>
      </c>
      <c r="AY185" s="13" t="s">
        <v>195</v>
      </c>
      <c r="BE185" s="148">
        <f t="shared" si="21"/>
        <v>0</v>
      </c>
      <c r="BF185" s="148">
        <f t="shared" si="22"/>
        <v>0</v>
      </c>
      <c r="BG185" s="148">
        <f t="shared" si="23"/>
        <v>0</v>
      </c>
      <c r="BH185" s="148">
        <f t="shared" si="24"/>
        <v>0</v>
      </c>
      <c r="BI185" s="148">
        <f t="shared" si="25"/>
        <v>0</v>
      </c>
      <c r="BJ185" s="13" t="s">
        <v>82</v>
      </c>
      <c r="BK185" s="148">
        <f t="shared" si="26"/>
        <v>0</v>
      </c>
      <c r="BL185" s="13" t="s">
        <v>251</v>
      </c>
      <c r="BM185" s="147" t="s">
        <v>413</v>
      </c>
    </row>
    <row r="186" spans="2:65" s="1" customFormat="1" ht="33" customHeight="1">
      <c r="B186" s="135"/>
      <c r="C186" s="149" t="s">
        <v>317</v>
      </c>
      <c r="D186" s="149" t="s">
        <v>270</v>
      </c>
      <c r="E186" s="150" t="s">
        <v>2006</v>
      </c>
      <c r="F186" s="151" t="s">
        <v>2007</v>
      </c>
      <c r="G186" s="152" t="s">
        <v>336</v>
      </c>
      <c r="H186" s="153">
        <v>1</v>
      </c>
      <c r="I186" s="154"/>
      <c r="J186" s="154"/>
      <c r="K186" s="155"/>
      <c r="L186" s="156"/>
      <c r="M186" s="157" t="s">
        <v>1</v>
      </c>
      <c r="N186" s="158" t="s">
        <v>35</v>
      </c>
      <c r="O186" s="145">
        <v>0</v>
      </c>
      <c r="P186" s="145">
        <f t="shared" si="18"/>
        <v>0</v>
      </c>
      <c r="Q186" s="145">
        <v>0</v>
      </c>
      <c r="R186" s="145">
        <f t="shared" si="19"/>
        <v>0</v>
      </c>
      <c r="S186" s="145">
        <v>0</v>
      </c>
      <c r="T186" s="146">
        <f t="shared" si="20"/>
        <v>0</v>
      </c>
      <c r="AR186" s="147" t="s">
        <v>279</v>
      </c>
      <c r="AT186" s="147" t="s">
        <v>270</v>
      </c>
      <c r="AU186" s="147" t="s">
        <v>76</v>
      </c>
      <c r="AY186" s="13" t="s">
        <v>195</v>
      </c>
      <c r="BE186" s="148">
        <f t="shared" si="21"/>
        <v>0</v>
      </c>
      <c r="BF186" s="148">
        <f t="shared" si="22"/>
        <v>0</v>
      </c>
      <c r="BG186" s="148">
        <f t="shared" si="23"/>
        <v>0</v>
      </c>
      <c r="BH186" s="148">
        <f t="shared" si="24"/>
        <v>0</v>
      </c>
      <c r="BI186" s="148">
        <f t="shared" si="25"/>
        <v>0</v>
      </c>
      <c r="BJ186" s="13" t="s">
        <v>82</v>
      </c>
      <c r="BK186" s="148">
        <f t="shared" si="26"/>
        <v>0</v>
      </c>
      <c r="BL186" s="13" t="s">
        <v>251</v>
      </c>
      <c r="BM186" s="147" t="s">
        <v>417</v>
      </c>
    </row>
    <row r="187" spans="2:65" s="1" customFormat="1" ht="16.5" customHeight="1">
      <c r="B187" s="135"/>
      <c r="C187" s="149" t="s">
        <v>385</v>
      </c>
      <c r="D187" s="149" t="s">
        <v>270</v>
      </c>
      <c r="E187" s="150" t="s">
        <v>2008</v>
      </c>
      <c r="F187" s="151" t="s">
        <v>2009</v>
      </c>
      <c r="G187" s="152" t="s">
        <v>336</v>
      </c>
      <c r="H187" s="153">
        <v>1</v>
      </c>
      <c r="I187" s="154"/>
      <c r="J187" s="154"/>
      <c r="K187" s="155"/>
      <c r="L187" s="156"/>
      <c r="M187" s="157" t="s">
        <v>1</v>
      </c>
      <c r="N187" s="158" t="s">
        <v>35</v>
      </c>
      <c r="O187" s="145">
        <v>0</v>
      </c>
      <c r="P187" s="145">
        <f t="shared" si="18"/>
        <v>0</v>
      </c>
      <c r="Q187" s="145">
        <v>0</v>
      </c>
      <c r="R187" s="145">
        <f t="shared" si="19"/>
        <v>0</v>
      </c>
      <c r="S187" s="145">
        <v>0</v>
      </c>
      <c r="T187" s="146">
        <f t="shared" si="20"/>
        <v>0</v>
      </c>
      <c r="AR187" s="147" t="s">
        <v>279</v>
      </c>
      <c r="AT187" s="147" t="s">
        <v>270</v>
      </c>
      <c r="AU187" s="147" t="s">
        <v>76</v>
      </c>
      <c r="AY187" s="13" t="s">
        <v>195</v>
      </c>
      <c r="BE187" s="148">
        <f t="shared" si="21"/>
        <v>0</v>
      </c>
      <c r="BF187" s="148">
        <f t="shared" si="22"/>
        <v>0</v>
      </c>
      <c r="BG187" s="148">
        <f t="shared" si="23"/>
        <v>0</v>
      </c>
      <c r="BH187" s="148">
        <f t="shared" si="24"/>
        <v>0</v>
      </c>
      <c r="BI187" s="148">
        <f t="shared" si="25"/>
        <v>0</v>
      </c>
      <c r="BJ187" s="13" t="s">
        <v>82</v>
      </c>
      <c r="BK187" s="148">
        <f t="shared" si="26"/>
        <v>0</v>
      </c>
      <c r="BL187" s="13" t="s">
        <v>251</v>
      </c>
      <c r="BM187" s="147" t="s">
        <v>421</v>
      </c>
    </row>
    <row r="188" spans="2:65" s="1" customFormat="1" ht="24.2" customHeight="1">
      <c r="B188" s="135"/>
      <c r="C188" s="136" t="s">
        <v>322</v>
      </c>
      <c r="D188" s="136" t="s">
        <v>197</v>
      </c>
      <c r="E188" s="137" t="s">
        <v>2010</v>
      </c>
      <c r="F188" s="138" t="s">
        <v>2011</v>
      </c>
      <c r="G188" s="139" t="s">
        <v>1840</v>
      </c>
      <c r="H188" s="140">
        <v>2</v>
      </c>
      <c r="I188" s="141"/>
      <c r="J188" s="141"/>
      <c r="K188" s="142"/>
      <c r="L188" s="25"/>
      <c r="M188" s="143" t="s">
        <v>1</v>
      </c>
      <c r="N188" s="144" t="s">
        <v>35</v>
      </c>
      <c r="O188" s="145">
        <v>0</v>
      </c>
      <c r="P188" s="145">
        <f t="shared" si="18"/>
        <v>0</v>
      </c>
      <c r="Q188" s="145">
        <v>0</v>
      </c>
      <c r="R188" s="145">
        <f t="shared" si="19"/>
        <v>0</v>
      </c>
      <c r="S188" s="145">
        <v>0</v>
      </c>
      <c r="T188" s="146">
        <f t="shared" si="20"/>
        <v>0</v>
      </c>
      <c r="AR188" s="147" t="s">
        <v>251</v>
      </c>
      <c r="AT188" s="147" t="s">
        <v>197</v>
      </c>
      <c r="AU188" s="147" t="s">
        <v>76</v>
      </c>
      <c r="AY188" s="13" t="s">
        <v>195</v>
      </c>
      <c r="BE188" s="148">
        <f t="shared" si="21"/>
        <v>0</v>
      </c>
      <c r="BF188" s="148">
        <f t="shared" si="22"/>
        <v>0</v>
      </c>
      <c r="BG188" s="148">
        <f t="shared" si="23"/>
        <v>0</v>
      </c>
      <c r="BH188" s="148">
        <f t="shared" si="24"/>
        <v>0</v>
      </c>
      <c r="BI188" s="148">
        <f t="shared" si="25"/>
        <v>0</v>
      </c>
      <c r="BJ188" s="13" t="s">
        <v>82</v>
      </c>
      <c r="BK188" s="148">
        <f t="shared" si="26"/>
        <v>0</v>
      </c>
      <c r="BL188" s="13" t="s">
        <v>251</v>
      </c>
      <c r="BM188" s="147" t="s">
        <v>425</v>
      </c>
    </row>
    <row r="189" spans="2:65" s="1" customFormat="1" ht="16.5" customHeight="1">
      <c r="B189" s="135"/>
      <c r="C189" s="149" t="s">
        <v>392</v>
      </c>
      <c r="D189" s="149" t="s">
        <v>270</v>
      </c>
      <c r="E189" s="150" t="s">
        <v>2012</v>
      </c>
      <c r="F189" s="151" t="s">
        <v>2013</v>
      </c>
      <c r="G189" s="152" t="s">
        <v>336</v>
      </c>
      <c r="H189" s="153">
        <v>2</v>
      </c>
      <c r="I189" s="154"/>
      <c r="J189" s="154"/>
      <c r="K189" s="155"/>
      <c r="L189" s="156"/>
      <c r="M189" s="157" t="s">
        <v>1</v>
      </c>
      <c r="N189" s="158" t="s">
        <v>35</v>
      </c>
      <c r="O189" s="145">
        <v>0</v>
      </c>
      <c r="P189" s="145">
        <f t="shared" si="18"/>
        <v>0</v>
      </c>
      <c r="Q189" s="145">
        <v>0</v>
      </c>
      <c r="R189" s="145">
        <f t="shared" si="19"/>
        <v>0</v>
      </c>
      <c r="S189" s="145">
        <v>0</v>
      </c>
      <c r="T189" s="146">
        <f t="shared" si="20"/>
        <v>0</v>
      </c>
      <c r="AR189" s="147" t="s">
        <v>279</v>
      </c>
      <c r="AT189" s="147" t="s">
        <v>270</v>
      </c>
      <c r="AU189" s="147" t="s">
        <v>76</v>
      </c>
      <c r="AY189" s="13" t="s">
        <v>195</v>
      </c>
      <c r="BE189" s="148">
        <f t="shared" si="21"/>
        <v>0</v>
      </c>
      <c r="BF189" s="148">
        <f t="shared" si="22"/>
        <v>0</v>
      </c>
      <c r="BG189" s="148">
        <f t="shared" si="23"/>
        <v>0</v>
      </c>
      <c r="BH189" s="148">
        <f t="shared" si="24"/>
        <v>0</v>
      </c>
      <c r="BI189" s="148">
        <f t="shared" si="25"/>
        <v>0</v>
      </c>
      <c r="BJ189" s="13" t="s">
        <v>82</v>
      </c>
      <c r="BK189" s="148">
        <f t="shared" si="26"/>
        <v>0</v>
      </c>
      <c r="BL189" s="13" t="s">
        <v>251</v>
      </c>
      <c r="BM189" s="147" t="s">
        <v>429</v>
      </c>
    </row>
    <row r="190" spans="2:65" s="1" customFormat="1" ht="21.75" customHeight="1">
      <c r="B190" s="135"/>
      <c r="C190" s="136" t="s">
        <v>325</v>
      </c>
      <c r="D190" s="136" t="s">
        <v>197</v>
      </c>
      <c r="E190" s="137" t="s">
        <v>2014</v>
      </c>
      <c r="F190" s="138" t="s">
        <v>2015</v>
      </c>
      <c r="G190" s="139" t="s">
        <v>1586</v>
      </c>
      <c r="H190" s="140">
        <v>1</v>
      </c>
      <c r="I190" s="141"/>
      <c r="J190" s="141"/>
      <c r="K190" s="142"/>
      <c r="L190" s="25"/>
      <c r="M190" s="143" t="s">
        <v>1</v>
      </c>
      <c r="N190" s="144" t="s">
        <v>35</v>
      </c>
      <c r="O190" s="145">
        <v>0</v>
      </c>
      <c r="P190" s="145">
        <f t="shared" si="18"/>
        <v>0</v>
      </c>
      <c r="Q190" s="145">
        <v>0</v>
      </c>
      <c r="R190" s="145">
        <f t="shared" si="19"/>
        <v>0</v>
      </c>
      <c r="S190" s="145">
        <v>0</v>
      </c>
      <c r="T190" s="146">
        <f t="shared" si="20"/>
        <v>0</v>
      </c>
      <c r="AR190" s="147" t="s">
        <v>251</v>
      </c>
      <c r="AT190" s="147" t="s">
        <v>197</v>
      </c>
      <c r="AU190" s="147" t="s">
        <v>76</v>
      </c>
      <c r="AY190" s="13" t="s">
        <v>195</v>
      </c>
      <c r="BE190" s="148">
        <f t="shared" si="21"/>
        <v>0</v>
      </c>
      <c r="BF190" s="148">
        <f t="shared" si="22"/>
        <v>0</v>
      </c>
      <c r="BG190" s="148">
        <f t="shared" si="23"/>
        <v>0</v>
      </c>
      <c r="BH190" s="148">
        <f t="shared" si="24"/>
        <v>0</v>
      </c>
      <c r="BI190" s="148">
        <f t="shared" si="25"/>
        <v>0</v>
      </c>
      <c r="BJ190" s="13" t="s">
        <v>82</v>
      </c>
      <c r="BK190" s="148">
        <f t="shared" si="26"/>
        <v>0</v>
      </c>
      <c r="BL190" s="13" t="s">
        <v>251</v>
      </c>
      <c r="BM190" s="147" t="s">
        <v>614</v>
      </c>
    </row>
    <row r="191" spans="2:65" s="1" customFormat="1" ht="33" customHeight="1">
      <c r="B191" s="135"/>
      <c r="C191" s="149" t="s">
        <v>400</v>
      </c>
      <c r="D191" s="149" t="s">
        <v>270</v>
      </c>
      <c r="E191" s="150" t="s">
        <v>2016</v>
      </c>
      <c r="F191" s="151" t="s">
        <v>2017</v>
      </c>
      <c r="G191" s="152" t="s">
        <v>1586</v>
      </c>
      <c r="H191" s="153">
        <v>1</v>
      </c>
      <c r="I191" s="154"/>
      <c r="J191" s="154"/>
      <c r="K191" s="155"/>
      <c r="L191" s="156"/>
      <c r="M191" s="157" t="s">
        <v>1</v>
      </c>
      <c r="N191" s="158" t="s">
        <v>35</v>
      </c>
      <c r="O191" s="145">
        <v>0</v>
      </c>
      <c r="P191" s="145">
        <f t="shared" si="18"/>
        <v>0</v>
      </c>
      <c r="Q191" s="145">
        <v>0</v>
      </c>
      <c r="R191" s="145">
        <f t="shared" si="19"/>
        <v>0</v>
      </c>
      <c r="S191" s="145">
        <v>0</v>
      </c>
      <c r="T191" s="146">
        <f t="shared" si="20"/>
        <v>0</v>
      </c>
      <c r="AR191" s="147" t="s">
        <v>279</v>
      </c>
      <c r="AT191" s="147" t="s">
        <v>270</v>
      </c>
      <c r="AU191" s="147" t="s">
        <v>76</v>
      </c>
      <c r="AY191" s="13" t="s">
        <v>195</v>
      </c>
      <c r="BE191" s="148">
        <f t="shared" si="21"/>
        <v>0</v>
      </c>
      <c r="BF191" s="148">
        <f t="shared" si="22"/>
        <v>0</v>
      </c>
      <c r="BG191" s="148">
        <f t="shared" si="23"/>
        <v>0</v>
      </c>
      <c r="BH191" s="148">
        <f t="shared" si="24"/>
        <v>0</v>
      </c>
      <c r="BI191" s="148">
        <f t="shared" si="25"/>
        <v>0</v>
      </c>
      <c r="BJ191" s="13" t="s">
        <v>82</v>
      </c>
      <c r="BK191" s="148">
        <f t="shared" si="26"/>
        <v>0</v>
      </c>
      <c r="BL191" s="13" t="s">
        <v>251</v>
      </c>
      <c r="BM191" s="147" t="s">
        <v>433</v>
      </c>
    </row>
    <row r="192" spans="2:65" s="1" customFormat="1" ht="16.5" customHeight="1">
      <c r="B192" s="135"/>
      <c r="C192" s="149" t="s">
        <v>329</v>
      </c>
      <c r="D192" s="149" t="s">
        <v>270</v>
      </c>
      <c r="E192" s="150" t="s">
        <v>2018</v>
      </c>
      <c r="F192" s="151" t="s">
        <v>2019</v>
      </c>
      <c r="G192" s="152" t="s">
        <v>336</v>
      </c>
      <c r="H192" s="153">
        <v>1</v>
      </c>
      <c r="I192" s="154"/>
      <c r="J192" s="154"/>
      <c r="K192" s="155"/>
      <c r="L192" s="156"/>
      <c r="M192" s="157" t="s">
        <v>1</v>
      </c>
      <c r="N192" s="158" t="s">
        <v>35</v>
      </c>
      <c r="O192" s="145">
        <v>0</v>
      </c>
      <c r="P192" s="145">
        <f t="shared" si="18"/>
        <v>0</v>
      </c>
      <c r="Q192" s="145">
        <v>0</v>
      </c>
      <c r="R192" s="145">
        <f t="shared" si="19"/>
        <v>0</v>
      </c>
      <c r="S192" s="145">
        <v>0</v>
      </c>
      <c r="T192" s="146">
        <f t="shared" si="20"/>
        <v>0</v>
      </c>
      <c r="AR192" s="147" t="s">
        <v>279</v>
      </c>
      <c r="AT192" s="147" t="s">
        <v>270</v>
      </c>
      <c r="AU192" s="147" t="s">
        <v>76</v>
      </c>
      <c r="AY192" s="13" t="s">
        <v>195</v>
      </c>
      <c r="BE192" s="148">
        <f t="shared" si="21"/>
        <v>0</v>
      </c>
      <c r="BF192" s="148">
        <f t="shared" si="22"/>
        <v>0</v>
      </c>
      <c r="BG192" s="148">
        <f t="shared" si="23"/>
        <v>0</v>
      </c>
      <c r="BH192" s="148">
        <f t="shared" si="24"/>
        <v>0</v>
      </c>
      <c r="BI192" s="148">
        <f t="shared" si="25"/>
        <v>0</v>
      </c>
      <c r="BJ192" s="13" t="s">
        <v>82</v>
      </c>
      <c r="BK192" s="148">
        <f t="shared" si="26"/>
        <v>0</v>
      </c>
      <c r="BL192" s="13" t="s">
        <v>251</v>
      </c>
      <c r="BM192" s="147" t="s">
        <v>437</v>
      </c>
    </row>
    <row r="193" spans="2:65" s="1" customFormat="1" ht="16.5" customHeight="1">
      <c r="B193" s="135"/>
      <c r="C193" s="149" t="s">
        <v>407</v>
      </c>
      <c r="D193" s="149" t="s">
        <v>270</v>
      </c>
      <c r="E193" s="150" t="s">
        <v>2020</v>
      </c>
      <c r="F193" s="151" t="s">
        <v>2021</v>
      </c>
      <c r="G193" s="152" t="s">
        <v>336</v>
      </c>
      <c r="H193" s="153">
        <v>1</v>
      </c>
      <c r="I193" s="154"/>
      <c r="J193" s="154"/>
      <c r="K193" s="155"/>
      <c r="L193" s="156"/>
      <c r="M193" s="157" t="s">
        <v>1</v>
      </c>
      <c r="N193" s="158" t="s">
        <v>35</v>
      </c>
      <c r="O193" s="145">
        <v>0</v>
      </c>
      <c r="P193" s="145">
        <f t="shared" si="18"/>
        <v>0</v>
      </c>
      <c r="Q193" s="145">
        <v>0</v>
      </c>
      <c r="R193" s="145">
        <f t="shared" si="19"/>
        <v>0</v>
      </c>
      <c r="S193" s="145">
        <v>0</v>
      </c>
      <c r="T193" s="146">
        <f t="shared" si="20"/>
        <v>0</v>
      </c>
      <c r="AR193" s="147" t="s">
        <v>279</v>
      </c>
      <c r="AT193" s="147" t="s">
        <v>270</v>
      </c>
      <c r="AU193" s="147" t="s">
        <v>76</v>
      </c>
      <c r="AY193" s="13" t="s">
        <v>195</v>
      </c>
      <c r="BE193" s="148">
        <f t="shared" si="21"/>
        <v>0</v>
      </c>
      <c r="BF193" s="148">
        <f t="shared" si="22"/>
        <v>0</v>
      </c>
      <c r="BG193" s="148">
        <f t="shared" si="23"/>
        <v>0</v>
      </c>
      <c r="BH193" s="148">
        <f t="shared" si="24"/>
        <v>0</v>
      </c>
      <c r="BI193" s="148">
        <f t="shared" si="25"/>
        <v>0</v>
      </c>
      <c r="BJ193" s="13" t="s">
        <v>82</v>
      </c>
      <c r="BK193" s="148">
        <f t="shared" si="26"/>
        <v>0</v>
      </c>
      <c r="BL193" s="13" t="s">
        <v>251</v>
      </c>
      <c r="BM193" s="147" t="s">
        <v>441</v>
      </c>
    </row>
    <row r="194" spans="2:65" s="1" customFormat="1" ht="16.5" customHeight="1">
      <c r="B194" s="135"/>
      <c r="C194" s="149" t="s">
        <v>332</v>
      </c>
      <c r="D194" s="149" t="s">
        <v>270</v>
      </c>
      <c r="E194" s="150" t="s">
        <v>2022</v>
      </c>
      <c r="F194" s="151" t="s">
        <v>2023</v>
      </c>
      <c r="G194" s="152" t="s">
        <v>336</v>
      </c>
      <c r="H194" s="153">
        <v>1</v>
      </c>
      <c r="I194" s="154"/>
      <c r="J194" s="154"/>
      <c r="K194" s="155"/>
      <c r="L194" s="156"/>
      <c r="M194" s="157" t="s">
        <v>1</v>
      </c>
      <c r="N194" s="158" t="s">
        <v>35</v>
      </c>
      <c r="O194" s="145">
        <v>0</v>
      </c>
      <c r="P194" s="145">
        <f t="shared" si="18"/>
        <v>0</v>
      </c>
      <c r="Q194" s="145">
        <v>0</v>
      </c>
      <c r="R194" s="145">
        <f t="shared" si="19"/>
        <v>0</v>
      </c>
      <c r="S194" s="145">
        <v>0</v>
      </c>
      <c r="T194" s="146">
        <f t="shared" si="20"/>
        <v>0</v>
      </c>
      <c r="AR194" s="147" t="s">
        <v>279</v>
      </c>
      <c r="AT194" s="147" t="s">
        <v>270</v>
      </c>
      <c r="AU194" s="147" t="s">
        <v>76</v>
      </c>
      <c r="AY194" s="13" t="s">
        <v>195</v>
      </c>
      <c r="BE194" s="148">
        <f t="shared" si="21"/>
        <v>0</v>
      </c>
      <c r="BF194" s="148">
        <f t="shared" si="22"/>
        <v>0</v>
      </c>
      <c r="BG194" s="148">
        <f t="shared" si="23"/>
        <v>0</v>
      </c>
      <c r="BH194" s="148">
        <f t="shared" si="24"/>
        <v>0</v>
      </c>
      <c r="BI194" s="148">
        <f t="shared" si="25"/>
        <v>0</v>
      </c>
      <c r="BJ194" s="13" t="s">
        <v>82</v>
      </c>
      <c r="BK194" s="148">
        <f t="shared" si="26"/>
        <v>0</v>
      </c>
      <c r="BL194" s="13" t="s">
        <v>251</v>
      </c>
      <c r="BM194" s="147" t="s">
        <v>445</v>
      </c>
    </row>
    <row r="195" spans="2:65" s="1" customFormat="1" ht="16.5" customHeight="1">
      <c r="B195" s="135"/>
      <c r="C195" s="149" t="s">
        <v>414</v>
      </c>
      <c r="D195" s="149" t="s">
        <v>270</v>
      </c>
      <c r="E195" s="150" t="s">
        <v>2024</v>
      </c>
      <c r="F195" s="151" t="s">
        <v>2025</v>
      </c>
      <c r="G195" s="152" t="s">
        <v>336</v>
      </c>
      <c r="H195" s="153">
        <v>1</v>
      </c>
      <c r="I195" s="154"/>
      <c r="J195" s="154"/>
      <c r="K195" s="155"/>
      <c r="L195" s="156"/>
      <c r="M195" s="157" t="s">
        <v>1</v>
      </c>
      <c r="N195" s="158" t="s">
        <v>35</v>
      </c>
      <c r="O195" s="145">
        <v>0</v>
      </c>
      <c r="P195" s="145">
        <f t="shared" si="18"/>
        <v>0</v>
      </c>
      <c r="Q195" s="145">
        <v>0</v>
      </c>
      <c r="R195" s="145">
        <f t="shared" si="19"/>
        <v>0</v>
      </c>
      <c r="S195" s="145">
        <v>0</v>
      </c>
      <c r="T195" s="146">
        <f t="shared" si="20"/>
        <v>0</v>
      </c>
      <c r="AR195" s="147" t="s">
        <v>279</v>
      </c>
      <c r="AT195" s="147" t="s">
        <v>270</v>
      </c>
      <c r="AU195" s="147" t="s">
        <v>76</v>
      </c>
      <c r="AY195" s="13" t="s">
        <v>195</v>
      </c>
      <c r="BE195" s="148">
        <f t="shared" si="21"/>
        <v>0</v>
      </c>
      <c r="BF195" s="148">
        <f t="shared" si="22"/>
        <v>0</v>
      </c>
      <c r="BG195" s="148">
        <f t="shared" si="23"/>
        <v>0</v>
      </c>
      <c r="BH195" s="148">
        <f t="shared" si="24"/>
        <v>0</v>
      </c>
      <c r="BI195" s="148">
        <f t="shared" si="25"/>
        <v>0</v>
      </c>
      <c r="BJ195" s="13" t="s">
        <v>82</v>
      </c>
      <c r="BK195" s="148">
        <f t="shared" si="26"/>
        <v>0</v>
      </c>
      <c r="BL195" s="13" t="s">
        <v>251</v>
      </c>
      <c r="BM195" s="147" t="s">
        <v>449</v>
      </c>
    </row>
    <row r="196" spans="2:65" s="1" customFormat="1" ht="16.5" customHeight="1">
      <c r="B196" s="135"/>
      <c r="C196" s="149" t="s">
        <v>418</v>
      </c>
      <c r="D196" s="149" t="s">
        <v>270</v>
      </c>
      <c r="E196" s="150" t="s">
        <v>2026</v>
      </c>
      <c r="F196" s="151" t="s">
        <v>2027</v>
      </c>
      <c r="G196" s="152" t="s">
        <v>336</v>
      </c>
      <c r="H196" s="153">
        <v>1</v>
      </c>
      <c r="I196" s="154"/>
      <c r="J196" s="154"/>
      <c r="K196" s="155"/>
      <c r="L196" s="156"/>
      <c r="M196" s="157" t="s">
        <v>1</v>
      </c>
      <c r="N196" s="158" t="s">
        <v>35</v>
      </c>
      <c r="O196" s="145">
        <v>0</v>
      </c>
      <c r="P196" s="145">
        <f t="shared" si="18"/>
        <v>0</v>
      </c>
      <c r="Q196" s="145">
        <v>0</v>
      </c>
      <c r="R196" s="145">
        <f t="shared" si="19"/>
        <v>0</v>
      </c>
      <c r="S196" s="145">
        <v>0</v>
      </c>
      <c r="T196" s="146">
        <f t="shared" si="20"/>
        <v>0</v>
      </c>
      <c r="AR196" s="147" t="s">
        <v>279</v>
      </c>
      <c r="AT196" s="147" t="s">
        <v>270</v>
      </c>
      <c r="AU196" s="147" t="s">
        <v>76</v>
      </c>
      <c r="AY196" s="13" t="s">
        <v>195</v>
      </c>
      <c r="BE196" s="148">
        <f t="shared" si="21"/>
        <v>0</v>
      </c>
      <c r="BF196" s="148">
        <f t="shared" si="22"/>
        <v>0</v>
      </c>
      <c r="BG196" s="148">
        <f t="shared" si="23"/>
        <v>0</v>
      </c>
      <c r="BH196" s="148">
        <f t="shared" si="24"/>
        <v>0</v>
      </c>
      <c r="BI196" s="148">
        <f t="shared" si="25"/>
        <v>0</v>
      </c>
      <c r="BJ196" s="13" t="s">
        <v>82</v>
      </c>
      <c r="BK196" s="148">
        <f t="shared" si="26"/>
        <v>0</v>
      </c>
      <c r="BL196" s="13" t="s">
        <v>251</v>
      </c>
      <c r="BM196" s="147" t="s">
        <v>453</v>
      </c>
    </row>
    <row r="197" spans="2:65" s="1" customFormat="1" ht="16.5" customHeight="1">
      <c r="B197" s="135"/>
      <c r="C197" s="136" t="s">
        <v>430</v>
      </c>
      <c r="D197" s="136" t="s">
        <v>197</v>
      </c>
      <c r="E197" s="137" t="s">
        <v>2028</v>
      </c>
      <c r="F197" s="138" t="s">
        <v>2029</v>
      </c>
      <c r="G197" s="139" t="s">
        <v>1586</v>
      </c>
      <c r="H197" s="140">
        <v>1</v>
      </c>
      <c r="I197" s="141"/>
      <c r="J197" s="141"/>
      <c r="K197" s="142"/>
      <c r="L197" s="25"/>
      <c r="M197" s="143" t="s">
        <v>1</v>
      </c>
      <c r="N197" s="144" t="s">
        <v>35</v>
      </c>
      <c r="O197" s="145">
        <v>0</v>
      </c>
      <c r="P197" s="145">
        <f t="shared" si="18"/>
        <v>0</v>
      </c>
      <c r="Q197" s="145">
        <v>0</v>
      </c>
      <c r="R197" s="145">
        <f t="shared" si="19"/>
        <v>0</v>
      </c>
      <c r="S197" s="145">
        <v>0</v>
      </c>
      <c r="T197" s="146">
        <f t="shared" si="20"/>
        <v>0</v>
      </c>
      <c r="AR197" s="147" t="s">
        <v>251</v>
      </c>
      <c r="AT197" s="147" t="s">
        <v>197</v>
      </c>
      <c r="AU197" s="147" t="s">
        <v>76</v>
      </c>
      <c r="AY197" s="13" t="s">
        <v>195</v>
      </c>
      <c r="BE197" s="148">
        <f t="shared" si="21"/>
        <v>0</v>
      </c>
      <c r="BF197" s="148">
        <f t="shared" si="22"/>
        <v>0</v>
      </c>
      <c r="BG197" s="148">
        <f t="shared" si="23"/>
        <v>0</v>
      </c>
      <c r="BH197" s="148">
        <f t="shared" si="24"/>
        <v>0</v>
      </c>
      <c r="BI197" s="148">
        <f t="shared" si="25"/>
        <v>0</v>
      </c>
      <c r="BJ197" s="13" t="s">
        <v>82</v>
      </c>
      <c r="BK197" s="148">
        <f t="shared" si="26"/>
        <v>0</v>
      </c>
      <c r="BL197" s="13" t="s">
        <v>251</v>
      </c>
      <c r="BM197" s="147" t="s">
        <v>465</v>
      </c>
    </row>
    <row r="198" spans="2:65" s="1" customFormat="1" ht="16.5" customHeight="1">
      <c r="B198" s="135"/>
      <c r="C198" s="149" t="s">
        <v>434</v>
      </c>
      <c r="D198" s="149" t="s">
        <v>270</v>
      </c>
      <c r="E198" s="150" t="s">
        <v>2030</v>
      </c>
      <c r="F198" s="151" t="s">
        <v>2031</v>
      </c>
      <c r="G198" s="152" t="s">
        <v>336</v>
      </c>
      <c r="H198" s="153">
        <v>1</v>
      </c>
      <c r="I198" s="154"/>
      <c r="J198" s="154"/>
      <c r="K198" s="155"/>
      <c r="L198" s="156"/>
      <c r="M198" s="157" t="s">
        <v>1</v>
      </c>
      <c r="N198" s="158" t="s">
        <v>35</v>
      </c>
      <c r="O198" s="145">
        <v>0</v>
      </c>
      <c r="P198" s="145">
        <f t="shared" si="18"/>
        <v>0</v>
      </c>
      <c r="Q198" s="145">
        <v>0</v>
      </c>
      <c r="R198" s="145">
        <f t="shared" si="19"/>
        <v>0</v>
      </c>
      <c r="S198" s="145">
        <v>0</v>
      </c>
      <c r="T198" s="146">
        <f t="shared" si="20"/>
        <v>0</v>
      </c>
      <c r="AR198" s="147" t="s">
        <v>279</v>
      </c>
      <c r="AT198" s="147" t="s">
        <v>270</v>
      </c>
      <c r="AU198" s="147" t="s">
        <v>76</v>
      </c>
      <c r="AY198" s="13" t="s">
        <v>195</v>
      </c>
      <c r="BE198" s="148">
        <f t="shared" si="21"/>
        <v>0</v>
      </c>
      <c r="BF198" s="148">
        <f t="shared" si="22"/>
        <v>0</v>
      </c>
      <c r="BG198" s="148">
        <f t="shared" si="23"/>
        <v>0</v>
      </c>
      <c r="BH198" s="148">
        <f t="shared" si="24"/>
        <v>0</v>
      </c>
      <c r="BI198" s="148">
        <f t="shared" si="25"/>
        <v>0</v>
      </c>
      <c r="BJ198" s="13" t="s">
        <v>82</v>
      </c>
      <c r="BK198" s="148">
        <f t="shared" si="26"/>
        <v>0</v>
      </c>
      <c r="BL198" s="13" t="s">
        <v>251</v>
      </c>
      <c r="BM198" s="147" t="s">
        <v>469</v>
      </c>
    </row>
    <row r="199" spans="2:65" s="1" customFormat="1" ht="21.75" customHeight="1">
      <c r="B199" s="135"/>
      <c r="C199" s="149" t="s">
        <v>438</v>
      </c>
      <c r="D199" s="149" t="s">
        <v>270</v>
      </c>
      <c r="E199" s="150" t="s">
        <v>2032</v>
      </c>
      <c r="F199" s="151" t="s">
        <v>2033</v>
      </c>
      <c r="G199" s="152" t="s">
        <v>336</v>
      </c>
      <c r="H199" s="153">
        <v>1</v>
      </c>
      <c r="I199" s="154"/>
      <c r="J199" s="154"/>
      <c r="K199" s="155"/>
      <c r="L199" s="156"/>
      <c r="M199" s="157" t="s">
        <v>1</v>
      </c>
      <c r="N199" s="158" t="s">
        <v>35</v>
      </c>
      <c r="O199" s="145">
        <v>0</v>
      </c>
      <c r="P199" s="145">
        <f t="shared" si="18"/>
        <v>0</v>
      </c>
      <c r="Q199" s="145">
        <v>0</v>
      </c>
      <c r="R199" s="145">
        <f t="shared" si="19"/>
        <v>0</v>
      </c>
      <c r="S199" s="145">
        <v>0</v>
      </c>
      <c r="T199" s="146">
        <f t="shared" si="20"/>
        <v>0</v>
      </c>
      <c r="AR199" s="147" t="s">
        <v>279</v>
      </c>
      <c r="AT199" s="147" t="s">
        <v>270</v>
      </c>
      <c r="AU199" s="147" t="s">
        <v>76</v>
      </c>
      <c r="AY199" s="13" t="s">
        <v>195</v>
      </c>
      <c r="BE199" s="148">
        <f t="shared" si="21"/>
        <v>0</v>
      </c>
      <c r="BF199" s="148">
        <f t="shared" si="22"/>
        <v>0</v>
      </c>
      <c r="BG199" s="148">
        <f t="shared" si="23"/>
        <v>0</v>
      </c>
      <c r="BH199" s="148">
        <f t="shared" si="24"/>
        <v>0</v>
      </c>
      <c r="BI199" s="148">
        <f t="shared" si="25"/>
        <v>0</v>
      </c>
      <c r="BJ199" s="13" t="s">
        <v>82</v>
      </c>
      <c r="BK199" s="148">
        <f t="shared" si="26"/>
        <v>0</v>
      </c>
      <c r="BL199" s="13" t="s">
        <v>251</v>
      </c>
      <c r="BM199" s="147" t="s">
        <v>473</v>
      </c>
    </row>
    <row r="200" spans="2:65" s="1" customFormat="1" ht="16.5" customHeight="1">
      <c r="B200" s="135"/>
      <c r="C200" s="149" t="s">
        <v>442</v>
      </c>
      <c r="D200" s="149" t="s">
        <v>270</v>
      </c>
      <c r="E200" s="150" t="s">
        <v>2034</v>
      </c>
      <c r="F200" s="151" t="s">
        <v>2035</v>
      </c>
      <c r="G200" s="152" t="s">
        <v>336</v>
      </c>
      <c r="H200" s="153">
        <v>1</v>
      </c>
      <c r="I200" s="154"/>
      <c r="J200" s="154"/>
      <c r="K200" s="155"/>
      <c r="L200" s="156"/>
      <c r="M200" s="157" t="s">
        <v>1</v>
      </c>
      <c r="N200" s="158" t="s">
        <v>35</v>
      </c>
      <c r="O200" s="145">
        <v>0</v>
      </c>
      <c r="P200" s="145">
        <f t="shared" si="18"/>
        <v>0</v>
      </c>
      <c r="Q200" s="145">
        <v>0</v>
      </c>
      <c r="R200" s="145">
        <f t="shared" si="19"/>
        <v>0</v>
      </c>
      <c r="S200" s="145">
        <v>0</v>
      </c>
      <c r="T200" s="146">
        <f t="shared" si="20"/>
        <v>0</v>
      </c>
      <c r="AR200" s="147" t="s">
        <v>279</v>
      </c>
      <c r="AT200" s="147" t="s">
        <v>270</v>
      </c>
      <c r="AU200" s="147" t="s">
        <v>76</v>
      </c>
      <c r="AY200" s="13" t="s">
        <v>195</v>
      </c>
      <c r="BE200" s="148">
        <f t="shared" si="21"/>
        <v>0</v>
      </c>
      <c r="BF200" s="148">
        <f t="shared" si="22"/>
        <v>0</v>
      </c>
      <c r="BG200" s="148">
        <f t="shared" si="23"/>
        <v>0</v>
      </c>
      <c r="BH200" s="148">
        <f t="shared" si="24"/>
        <v>0</v>
      </c>
      <c r="BI200" s="148">
        <f t="shared" si="25"/>
        <v>0</v>
      </c>
      <c r="BJ200" s="13" t="s">
        <v>82</v>
      </c>
      <c r="BK200" s="148">
        <f t="shared" si="26"/>
        <v>0</v>
      </c>
      <c r="BL200" s="13" t="s">
        <v>251</v>
      </c>
      <c r="BM200" s="147" t="s">
        <v>477</v>
      </c>
    </row>
    <row r="201" spans="2:65" s="1" customFormat="1" ht="24.2" customHeight="1">
      <c r="B201" s="135"/>
      <c r="C201" s="136" t="s">
        <v>446</v>
      </c>
      <c r="D201" s="136" t="s">
        <v>197</v>
      </c>
      <c r="E201" s="137" t="s">
        <v>2036</v>
      </c>
      <c r="F201" s="138" t="s">
        <v>2037</v>
      </c>
      <c r="G201" s="139" t="s">
        <v>596</v>
      </c>
      <c r="H201" s="140">
        <v>591.51900000000001</v>
      </c>
      <c r="I201" s="141"/>
      <c r="J201" s="141"/>
      <c r="K201" s="142"/>
      <c r="L201" s="25"/>
      <c r="M201" s="143" t="s">
        <v>1</v>
      </c>
      <c r="N201" s="144" t="s">
        <v>35</v>
      </c>
      <c r="O201" s="145">
        <v>0</v>
      </c>
      <c r="P201" s="145">
        <f t="shared" si="18"/>
        <v>0</v>
      </c>
      <c r="Q201" s="145">
        <v>0</v>
      </c>
      <c r="R201" s="145">
        <f t="shared" si="19"/>
        <v>0</v>
      </c>
      <c r="S201" s="145">
        <v>0</v>
      </c>
      <c r="T201" s="146">
        <f t="shared" si="20"/>
        <v>0</v>
      </c>
      <c r="AR201" s="147" t="s">
        <v>251</v>
      </c>
      <c r="AT201" s="147" t="s">
        <v>197</v>
      </c>
      <c r="AU201" s="147" t="s">
        <v>76</v>
      </c>
      <c r="AY201" s="13" t="s">
        <v>195</v>
      </c>
      <c r="BE201" s="148">
        <f t="shared" si="21"/>
        <v>0</v>
      </c>
      <c r="BF201" s="148">
        <f t="shared" si="22"/>
        <v>0</v>
      </c>
      <c r="BG201" s="148">
        <f t="shared" si="23"/>
        <v>0</v>
      </c>
      <c r="BH201" s="148">
        <f t="shared" si="24"/>
        <v>0</v>
      </c>
      <c r="BI201" s="148">
        <f t="shared" si="25"/>
        <v>0</v>
      </c>
      <c r="BJ201" s="13" t="s">
        <v>82</v>
      </c>
      <c r="BK201" s="148">
        <f t="shared" si="26"/>
        <v>0</v>
      </c>
      <c r="BL201" s="13" t="s">
        <v>251</v>
      </c>
      <c r="BM201" s="147" t="s">
        <v>481</v>
      </c>
    </row>
    <row r="202" spans="2:65" s="1" customFormat="1" ht="24.2" customHeight="1">
      <c r="B202" s="135"/>
      <c r="C202" s="136" t="s">
        <v>450</v>
      </c>
      <c r="D202" s="136" t="s">
        <v>197</v>
      </c>
      <c r="E202" s="137" t="s">
        <v>1803</v>
      </c>
      <c r="F202" s="138" t="s">
        <v>1804</v>
      </c>
      <c r="G202" s="139" t="s">
        <v>596</v>
      </c>
      <c r="H202" s="140">
        <v>591.51900000000001</v>
      </c>
      <c r="I202" s="141"/>
      <c r="J202" s="141"/>
      <c r="K202" s="142"/>
      <c r="L202" s="25"/>
      <c r="M202" s="143" t="s">
        <v>1</v>
      </c>
      <c r="N202" s="144" t="s">
        <v>35</v>
      </c>
      <c r="O202" s="145">
        <v>0</v>
      </c>
      <c r="P202" s="145">
        <f t="shared" si="18"/>
        <v>0</v>
      </c>
      <c r="Q202" s="145">
        <v>0</v>
      </c>
      <c r="R202" s="145">
        <f t="shared" si="19"/>
        <v>0</v>
      </c>
      <c r="S202" s="145">
        <v>0</v>
      </c>
      <c r="T202" s="146">
        <f t="shared" si="20"/>
        <v>0</v>
      </c>
      <c r="AR202" s="147" t="s">
        <v>251</v>
      </c>
      <c r="AT202" s="147" t="s">
        <v>197</v>
      </c>
      <c r="AU202" s="147" t="s">
        <v>76</v>
      </c>
      <c r="AY202" s="13" t="s">
        <v>195</v>
      </c>
      <c r="BE202" s="148">
        <f t="shared" si="21"/>
        <v>0</v>
      </c>
      <c r="BF202" s="148">
        <f t="shared" si="22"/>
        <v>0</v>
      </c>
      <c r="BG202" s="148">
        <f t="shared" si="23"/>
        <v>0</v>
      </c>
      <c r="BH202" s="148">
        <f t="shared" si="24"/>
        <v>0</v>
      </c>
      <c r="BI202" s="148">
        <f t="shared" si="25"/>
        <v>0</v>
      </c>
      <c r="BJ202" s="13" t="s">
        <v>82</v>
      </c>
      <c r="BK202" s="148">
        <f t="shared" si="26"/>
        <v>0</v>
      </c>
      <c r="BL202" s="13" t="s">
        <v>251</v>
      </c>
      <c r="BM202" s="147" t="s">
        <v>485</v>
      </c>
    </row>
    <row r="203" spans="2:65" s="11" customFormat="1" ht="25.9" customHeight="1">
      <c r="B203" s="124"/>
      <c r="D203" s="125" t="s">
        <v>68</v>
      </c>
      <c r="E203" s="126" t="s">
        <v>2038</v>
      </c>
      <c r="F203" s="126" t="s">
        <v>2039</v>
      </c>
      <c r="J203" s="127"/>
      <c r="L203" s="124"/>
      <c r="M203" s="128"/>
      <c r="P203" s="129">
        <f>SUM(P204:P212)</f>
        <v>0</v>
      </c>
      <c r="R203" s="129">
        <f>SUM(R204:R212)</f>
        <v>0</v>
      </c>
      <c r="T203" s="130">
        <f>SUM(T204:T212)</f>
        <v>0</v>
      </c>
      <c r="AR203" s="125" t="s">
        <v>82</v>
      </c>
      <c r="AT203" s="131" t="s">
        <v>68</v>
      </c>
      <c r="AU203" s="131" t="s">
        <v>69</v>
      </c>
      <c r="AY203" s="125" t="s">
        <v>195</v>
      </c>
      <c r="BK203" s="132">
        <f>SUM(BK204:BK212)</f>
        <v>0</v>
      </c>
    </row>
    <row r="204" spans="2:65" s="1" customFormat="1" ht="24.2" customHeight="1">
      <c r="B204" s="135"/>
      <c r="C204" s="136" t="s">
        <v>454</v>
      </c>
      <c r="D204" s="136" t="s">
        <v>197</v>
      </c>
      <c r="E204" s="137" t="s">
        <v>2040</v>
      </c>
      <c r="F204" s="138" t="s">
        <v>2041</v>
      </c>
      <c r="G204" s="139" t="s">
        <v>299</v>
      </c>
      <c r="H204" s="140">
        <v>80</v>
      </c>
      <c r="I204" s="141"/>
      <c r="J204" s="141"/>
      <c r="K204" s="142"/>
      <c r="L204" s="25"/>
      <c r="M204" s="143" t="s">
        <v>1</v>
      </c>
      <c r="N204" s="144" t="s">
        <v>35</v>
      </c>
      <c r="O204" s="145">
        <v>0</v>
      </c>
      <c r="P204" s="145">
        <f t="shared" ref="P204:P212" si="27">O204*H204</f>
        <v>0</v>
      </c>
      <c r="Q204" s="145">
        <v>0</v>
      </c>
      <c r="R204" s="145">
        <f t="shared" ref="R204:R212" si="28">Q204*H204</f>
        <v>0</v>
      </c>
      <c r="S204" s="145">
        <v>0</v>
      </c>
      <c r="T204" s="146">
        <f t="shared" ref="T204:T212" si="29">S204*H204</f>
        <v>0</v>
      </c>
      <c r="AR204" s="147" t="s">
        <v>251</v>
      </c>
      <c r="AT204" s="147" t="s">
        <v>197</v>
      </c>
      <c r="AU204" s="147" t="s">
        <v>76</v>
      </c>
      <c r="AY204" s="13" t="s">
        <v>195</v>
      </c>
      <c r="BE204" s="148">
        <f t="shared" ref="BE204:BE212" si="30">IF(N204="základná",J204,0)</f>
        <v>0</v>
      </c>
      <c r="BF204" s="148">
        <f t="shared" ref="BF204:BF212" si="31">IF(N204="znížená",J204,0)</f>
        <v>0</v>
      </c>
      <c r="BG204" s="148">
        <f t="shared" ref="BG204:BG212" si="32">IF(N204="zákl. prenesená",J204,0)</f>
        <v>0</v>
      </c>
      <c r="BH204" s="148">
        <f t="shared" ref="BH204:BH212" si="33">IF(N204="zníž. prenesená",J204,0)</f>
        <v>0</v>
      </c>
      <c r="BI204" s="148">
        <f t="shared" ref="BI204:BI212" si="34">IF(N204="nulová",J204,0)</f>
        <v>0</v>
      </c>
      <c r="BJ204" s="13" t="s">
        <v>82</v>
      </c>
      <c r="BK204" s="148">
        <f t="shared" ref="BK204:BK212" si="35">ROUND(I204*H204,2)</f>
        <v>0</v>
      </c>
      <c r="BL204" s="13" t="s">
        <v>251</v>
      </c>
      <c r="BM204" s="147" t="s">
        <v>489</v>
      </c>
    </row>
    <row r="205" spans="2:65" s="1" customFormat="1" ht="24.2" customHeight="1">
      <c r="B205" s="135"/>
      <c r="C205" s="136" t="s">
        <v>458</v>
      </c>
      <c r="D205" s="136" t="s">
        <v>197</v>
      </c>
      <c r="E205" s="137" t="s">
        <v>2042</v>
      </c>
      <c r="F205" s="138" t="s">
        <v>2043</v>
      </c>
      <c r="G205" s="139" t="s">
        <v>336</v>
      </c>
      <c r="H205" s="140">
        <v>2</v>
      </c>
      <c r="I205" s="141"/>
      <c r="J205" s="141"/>
      <c r="K205" s="142"/>
      <c r="L205" s="25"/>
      <c r="M205" s="143" t="s">
        <v>1</v>
      </c>
      <c r="N205" s="144" t="s">
        <v>35</v>
      </c>
      <c r="O205" s="145">
        <v>0</v>
      </c>
      <c r="P205" s="145">
        <f t="shared" si="27"/>
        <v>0</v>
      </c>
      <c r="Q205" s="145">
        <v>0</v>
      </c>
      <c r="R205" s="145">
        <f t="shared" si="28"/>
        <v>0</v>
      </c>
      <c r="S205" s="145">
        <v>0</v>
      </c>
      <c r="T205" s="146">
        <f t="shared" si="29"/>
        <v>0</v>
      </c>
      <c r="AR205" s="147" t="s">
        <v>251</v>
      </c>
      <c r="AT205" s="147" t="s">
        <v>197</v>
      </c>
      <c r="AU205" s="147" t="s">
        <v>76</v>
      </c>
      <c r="AY205" s="13" t="s">
        <v>195</v>
      </c>
      <c r="BE205" s="148">
        <f t="shared" si="30"/>
        <v>0</v>
      </c>
      <c r="BF205" s="148">
        <f t="shared" si="31"/>
        <v>0</v>
      </c>
      <c r="BG205" s="148">
        <f t="shared" si="32"/>
        <v>0</v>
      </c>
      <c r="BH205" s="148">
        <f t="shared" si="33"/>
        <v>0</v>
      </c>
      <c r="BI205" s="148">
        <f t="shared" si="34"/>
        <v>0</v>
      </c>
      <c r="BJ205" s="13" t="s">
        <v>82</v>
      </c>
      <c r="BK205" s="148">
        <f t="shared" si="35"/>
        <v>0</v>
      </c>
      <c r="BL205" s="13" t="s">
        <v>251</v>
      </c>
      <c r="BM205" s="147" t="s">
        <v>493</v>
      </c>
    </row>
    <row r="206" spans="2:65" s="1" customFormat="1" ht="24.2" customHeight="1">
      <c r="B206" s="135"/>
      <c r="C206" s="149" t="s">
        <v>462</v>
      </c>
      <c r="D206" s="149" t="s">
        <v>270</v>
      </c>
      <c r="E206" s="150" t="s">
        <v>2044</v>
      </c>
      <c r="F206" s="151" t="s">
        <v>2045</v>
      </c>
      <c r="G206" s="152" t="s">
        <v>336</v>
      </c>
      <c r="H206" s="153">
        <v>2</v>
      </c>
      <c r="I206" s="154"/>
      <c r="J206" s="154"/>
      <c r="K206" s="155"/>
      <c r="L206" s="156"/>
      <c r="M206" s="157" t="s">
        <v>1</v>
      </c>
      <c r="N206" s="158" t="s">
        <v>35</v>
      </c>
      <c r="O206" s="145">
        <v>0</v>
      </c>
      <c r="P206" s="145">
        <f t="shared" si="27"/>
        <v>0</v>
      </c>
      <c r="Q206" s="145">
        <v>0</v>
      </c>
      <c r="R206" s="145">
        <f t="shared" si="28"/>
        <v>0</v>
      </c>
      <c r="S206" s="145">
        <v>0</v>
      </c>
      <c r="T206" s="146">
        <f t="shared" si="29"/>
        <v>0</v>
      </c>
      <c r="AR206" s="147" t="s">
        <v>279</v>
      </c>
      <c r="AT206" s="147" t="s">
        <v>270</v>
      </c>
      <c r="AU206" s="147" t="s">
        <v>76</v>
      </c>
      <c r="AY206" s="13" t="s">
        <v>195</v>
      </c>
      <c r="BE206" s="148">
        <f t="shared" si="30"/>
        <v>0</v>
      </c>
      <c r="BF206" s="148">
        <f t="shared" si="31"/>
        <v>0</v>
      </c>
      <c r="BG206" s="148">
        <f t="shared" si="32"/>
        <v>0</v>
      </c>
      <c r="BH206" s="148">
        <f t="shared" si="33"/>
        <v>0</v>
      </c>
      <c r="BI206" s="148">
        <f t="shared" si="34"/>
        <v>0</v>
      </c>
      <c r="BJ206" s="13" t="s">
        <v>82</v>
      </c>
      <c r="BK206" s="148">
        <f t="shared" si="35"/>
        <v>0</v>
      </c>
      <c r="BL206" s="13" t="s">
        <v>251</v>
      </c>
      <c r="BM206" s="147" t="s">
        <v>497</v>
      </c>
    </row>
    <row r="207" spans="2:65" s="1" customFormat="1" ht="24.2" customHeight="1">
      <c r="B207" s="135"/>
      <c r="C207" s="149" t="s">
        <v>466</v>
      </c>
      <c r="D207" s="149" t="s">
        <v>270</v>
      </c>
      <c r="E207" s="150" t="s">
        <v>2046</v>
      </c>
      <c r="F207" s="151" t="s">
        <v>2047</v>
      </c>
      <c r="G207" s="152" t="s">
        <v>336</v>
      </c>
      <c r="H207" s="153">
        <v>2</v>
      </c>
      <c r="I207" s="154"/>
      <c r="J207" s="154"/>
      <c r="K207" s="155"/>
      <c r="L207" s="156"/>
      <c r="M207" s="157" t="s">
        <v>1</v>
      </c>
      <c r="N207" s="158" t="s">
        <v>35</v>
      </c>
      <c r="O207" s="145">
        <v>0</v>
      </c>
      <c r="P207" s="145">
        <f t="shared" si="27"/>
        <v>0</v>
      </c>
      <c r="Q207" s="145">
        <v>0</v>
      </c>
      <c r="R207" s="145">
        <f t="shared" si="28"/>
        <v>0</v>
      </c>
      <c r="S207" s="145">
        <v>0</v>
      </c>
      <c r="T207" s="146">
        <f t="shared" si="29"/>
        <v>0</v>
      </c>
      <c r="AR207" s="147" t="s">
        <v>279</v>
      </c>
      <c r="AT207" s="147" t="s">
        <v>270</v>
      </c>
      <c r="AU207" s="147" t="s">
        <v>76</v>
      </c>
      <c r="AY207" s="13" t="s">
        <v>195</v>
      </c>
      <c r="BE207" s="148">
        <f t="shared" si="30"/>
        <v>0</v>
      </c>
      <c r="BF207" s="148">
        <f t="shared" si="31"/>
        <v>0</v>
      </c>
      <c r="BG207" s="148">
        <f t="shared" si="32"/>
        <v>0</v>
      </c>
      <c r="BH207" s="148">
        <f t="shared" si="33"/>
        <v>0</v>
      </c>
      <c r="BI207" s="148">
        <f t="shared" si="34"/>
        <v>0</v>
      </c>
      <c r="BJ207" s="13" t="s">
        <v>82</v>
      </c>
      <c r="BK207" s="148">
        <f t="shared" si="35"/>
        <v>0</v>
      </c>
      <c r="BL207" s="13" t="s">
        <v>251</v>
      </c>
      <c r="BM207" s="147" t="s">
        <v>500</v>
      </c>
    </row>
    <row r="208" spans="2:65" s="1" customFormat="1" ht="24.2" customHeight="1">
      <c r="B208" s="135"/>
      <c r="C208" s="136" t="s">
        <v>470</v>
      </c>
      <c r="D208" s="136" t="s">
        <v>197</v>
      </c>
      <c r="E208" s="137" t="s">
        <v>2048</v>
      </c>
      <c r="F208" s="138" t="s">
        <v>2049</v>
      </c>
      <c r="G208" s="139" t="s">
        <v>299</v>
      </c>
      <c r="H208" s="140">
        <v>320</v>
      </c>
      <c r="I208" s="141"/>
      <c r="J208" s="141"/>
      <c r="K208" s="142"/>
      <c r="L208" s="25"/>
      <c r="M208" s="143" t="s">
        <v>1</v>
      </c>
      <c r="N208" s="144" t="s">
        <v>35</v>
      </c>
      <c r="O208" s="145">
        <v>0</v>
      </c>
      <c r="P208" s="145">
        <f t="shared" si="27"/>
        <v>0</v>
      </c>
      <c r="Q208" s="145">
        <v>0</v>
      </c>
      <c r="R208" s="145">
        <f t="shared" si="28"/>
        <v>0</v>
      </c>
      <c r="S208" s="145">
        <v>0</v>
      </c>
      <c r="T208" s="146">
        <f t="shared" si="29"/>
        <v>0</v>
      </c>
      <c r="AR208" s="147" t="s">
        <v>251</v>
      </c>
      <c r="AT208" s="147" t="s">
        <v>197</v>
      </c>
      <c r="AU208" s="147" t="s">
        <v>76</v>
      </c>
      <c r="AY208" s="13" t="s">
        <v>195</v>
      </c>
      <c r="BE208" s="148">
        <f t="shared" si="30"/>
        <v>0</v>
      </c>
      <c r="BF208" s="148">
        <f t="shared" si="31"/>
        <v>0</v>
      </c>
      <c r="BG208" s="148">
        <f t="shared" si="32"/>
        <v>0</v>
      </c>
      <c r="BH208" s="148">
        <f t="shared" si="33"/>
        <v>0</v>
      </c>
      <c r="BI208" s="148">
        <f t="shared" si="34"/>
        <v>0</v>
      </c>
      <c r="BJ208" s="13" t="s">
        <v>82</v>
      </c>
      <c r="BK208" s="148">
        <f t="shared" si="35"/>
        <v>0</v>
      </c>
      <c r="BL208" s="13" t="s">
        <v>251</v>
      </c>
      <c r="BM208" s="147" t="s">
        <v>504</v>
      </c>
    </row>
    <row r="209" spans="2:65" s="1" customFormat="1" ht="21.75" customHeight="1">
      <c r="B209" s="135"/>
      <c r="C209" s="136" t="s">
        <v>474</v>
      </c>
      <c r="D209" s="136" t="s">
        <v>197</v>
      </c>
      <c r="E209" s="137" t="s">
        <v>2050</v>
      </c>
      <c r="F209" s="138" t="s">
        <v>2051</v>
      </c>
      <c r="G209" s="139" t="s">
        <v>299</v>
      </c>
      <c r="H209" s="140">
        <v>80</v>
      </c>
      <c r="I209" s="141"/>
      <c r="J209" s="141"/>
      <c r="K209" s="142"/>
      <c r="L209" s="25"/>
      <c r="M209" s="143" t="s">
        <v>1</v>
      </c>
      <c r="N209" s="144" t="s">
        <v>35</v>
      </c>
      <c r="O209" s="145">
        <v>0</v>
      </c>
      <c r="P209" s="145">
        <f t="shared" si="27"/>
        <v>0</v>
      </c>
      <c r="Q209" s="145">
        <v>0</v>
      </c>
      <c r="R209" s="145">
        <f t="shared" si="28"/>
        <v>0</v>
      </c>
      <c r="S209" s="145">
        <v>0</v>
      </c>
      <c r="T209" s="146">
        <f t="shared" si="29"/>
        <v>0</v>
      </c>
      <c r="AR209" s="147" t="s">
        <v>251</v>
      </c>
      <c r="AT209" s="147" t="s">
        <v>197</v>
      </c>
      <c r="AU209" s="147" t="s">
        <v>76</v>
      </c>
      <c r="AY209" s="13" t="s">
        <v>195</v>
      </c>
      <c r="BE209" s="148">
        <f t="shared" si="30"/>
        <v>0</v>
      </c>
      <c r="BF209" s="148">
        <f t="shared" si="31"/>
        <v>0</v>
      </c>
      <c r="BG209" s="148">
        <f t="shared" si="32"/>
        <v>0</v>
      </c>
      <c r="BH209" s="148">
        <f t="shared" si="33"/>
        <v>0</v>
      </c>
      <c r="BI209" s="148">
        <f t="shared" si="34"/>
        <v>0</v>
      </c>
      <c r="BJ209" s="13" t="s">
        <v>82</v>
      </c>
      <c r="BK209" s="148">
        <f t="shared" si="35"/>
        <v>0</v>
      </c>
      <c r="BL209" s="13" t="s">
        <v>251</v>
      </c>
      <c r="BM209" s="147" t="s">
        <v>507</v>
      </c>
    </row>
    <row r="210" spans="2:65" s="1" customFormat="1" ht="16.5" customHeight="1">
      <c r="B210" s="135"/>
      <c r="C210" s="136" t="s">
        <v>478</v>
      </c>
      <c r="D210" s="136" t="s">
        <v>197</v>
      </c>
      <c r="E210" s="137" t="s">
        <v>2052</v>
      </c>
      <c r="F210" s="138" t="s">
        <v>2053</v>
      </c>
      <c r="G210" s="139" t="s">
        <v>299</v>
      </c>
      <c r="H210" s="140">
        <v>6260</v>
      </c>
      <c r="I210" s="141"/>
      <c r="J210" s="141"/>
      <c r="K210" s="142"/>
      <c r="L210" s="25"/>
      <c r="M210" s="143" t="s">
        <v>1</v>
      </c>
      <c r="N210" s="144" t="s">
        <v>35</v>
      </c>
      <c r="O210" s="145">
        <v>0</v>
      </c>
      <c r="P210" s="145">
        <f t="shared" si="27"/>
        <v>0</v>
      </c>
      <c r="Q210" s="145">
        <v>0</v>
      </c>
      <c r="R210" s="145">
        <f t="shared" si="28"/>
        <v>0</v>
      </c>
      <c r="S210" s="145">
        <v>0</v>
      </c>
      <c r="T210" s="146">
        <f t="shared" si="29"/>
        <v>0</v>
      </c>
      <c r="AR210" s="147" t="s">
        <v>251</v>
      </c>
      <c r="AT210" s="147" t="s">
        <v>197</v>
      </c>
      <c r="AU210" s="147" t="s">
        <v>76</v>
      </c>
      <c r="AY210" s="13" t="s">
        <v>195</v>
      </c>
      <c r="BE210" s="148">
        <f t="shared" si="30"/>
        <v>0</v>
      </c>
      <c r="BF210" s="148">
        <f t="shared" si="31"/>
        <v>0</v>
      </c>
      <c r="BG210" s="148">
        <f t="shared" si="32"/>
        <v>0</v>
      </c>
      <c r="BH210" s="148">
        <f t="shared" si="33"/>
        <v>0</v>
      </c>
      <c r="BI210" s="148">
        <f t="shared" si="34"/>
        <v>0</v>
      </c>
      <c r="BJ210" s="13" t="s">
        <v>82</v>
      </c>
      <c r="BK210" s="148">
        <f t="shared" si="35"/>
        <v>0</v>
      </c>
      <c r="BL210" s="13" t="s">
        <v>251</v>
      </c>
      <c r="BM210" s="147" t="s">
        <v>511</v>
      </c>
    </row>
    <row r="211" spans="2:65" s="1" customFormat="1" ht="24.2" customHeight="1">
      <c r="B211" s="135"/>
      <c r="C211" s="136" t="s">
        <v>482</v>
      </c>
      <c r="D211" s="136" t="s">
        <v>197</v>
      </c>
      <c r="E211" s="137" t="s">
        <v>2054</v>
      </c>
      <c r="F211" s="138" t="s">
        <v>2055</v>
      </c>
      <c r="G211" s="139" t="s">
        <v>596</v>
      </c>
      <c r="H211" s="140">
        <v>229.48099999999999</v>
      </c>
      <c r="I211" s="141"/>
      <c r="J211" s="141"/>
      <c r="K211" s="142"/>
      <c r="L211" s="25"/>
      <c r="M211" s="143" t="s">
        <v>1</v>
      </c>
      <c r="N211" s="144" t="s">
        <v>35</v>
      </c>
      <c r="O211" s="145">
        <v>0</v>
      </c>
      <c r="P211" s="145">
        <f t="shared" si="27"/>
        <v>0</v>
      </c>
      <c r="Q211" s="145">
        <v>0</v>
      </c>
      <c r="R211" s="145">
        <f t="shared" si="28"/>
        <v>0</v>
      </c>
      <c r="S211" s="145">
        <v>0</v>
      </c>
      <c r="T211" s="146">
        <f t="shared" si="29"/>
        <v>0</v>
      </c>
      <c r="AR211" s="147" t="s">
        <v>251</v>
      </c>
      <c r="AT211" s="147" t="s">
        <v>197</v>
      </c>
      <c r="AU211" s="147" t="s">
        <v>76</v>
      </c>
      <c r="AY211" s="13" t="s">
        <v>195</v>
      </c>
      <c r="BE211" s="148">
        <f t="shared" si="30"/>
        <v>0</v>
      </c>
      <c r="BF211" s="148">
        <f t="shared" si="31"/>
        <v>0</v>
      </c>
      <c r="BG211" s="148">
        <f t="shared" si="32"/>
        <v>0</v>
      </c>
      <c r="BH211" s="148">
        <f t="shared" si="33"/>
        <v>0</v>
      </c>
      <c r="BI211" s="148">
        <f t="shared" si="34"/>
        <v>0</v>
      </c>
      <c r="BJ211" s="13" t="s">
        <v>82</v>
      </c>
      <c r="BK211" s="148">
        <f t="shared" si="35"/>
        <v>0</v>
      </c>
      <c r="BL211" s="13" t="s">
        <v>251</v>
      </c>
      <c r="BM211" s="147" t="s">
        <v>520</v>
      </c>
    </row>
    <row r="212" spans="2:65" s="1" customFormat="1" ht="24.2" customHeight="1">
      <c r="B212" s="135"/>
      <c r="C212" s="136" t="s">
        <v>486</v>
      </c>
      <c r="D212" s="136" t="s">
        <v>197</v>
      </c>
      <c r="E212" s="137" t="s">
        <v>2056</v>
      </c>
      <c r="F212" s="138" t="s">
        <v>2057</v>
      </c>
      <c r="G212" s="139" t="s">
        <v>596</v>
      </c>
      <c r="H212" s="140">
        <v>229.48099999999999</v>
      </c>
      <c r="I212" s="141"/>
      <c r="J212" s="141"/>
      <c r="K212" s="142"/>
      <c r="L212" s="25"/>
      <c r="M212" s="143" t="s">
        <v>1</v>
      </c>
      <c r="N212" s="144" t="s">
        <v>35</v>
      </c>
      <c r="O212" s="145">
        <v>0</v>
      </c>
      <c r="P212" s="145">
        <f t="shared" si="27"/>
        <v>0</v>
      </c>
      <c r="Q212" s="145">
        <v>0</v>
      </c>
      <c r="R212" s="145">
        <f t="shared" si="28"/>
        <v>0</v>
      </c>
      <c r="S212" s="145">
        <v>0</v>
      </c>
      <c r="T212" s="146">
        <f t="shared" si="29"/>
        <v>0</v>
      </c>
      <c r="AR212" s="147" t="s">
        <v>251</v>
      </c>
      <c r="AT212" s="147" t="s">
        <v>197</v>
      </c>
      <c r="AU212" s="147" t="s">
        <v>76</v>
      </c>
      <c r="AY212" s="13" t="s">
        <v>195</v>
      </c>
      <c r="BE212" s="148">
        <f t="shared" si="30"/>
        <v>0</v>
      </c>
      <c r="BF212" s="148">
        <f t="shared" si="31"/>
        <v>0</v>
      </c>
      <c r="BG212" s="148">
        <f t="shared" si="32"/>
        <v>0</v>
      </c>
      <c r="BH212" s="148">
        <f t="shared" si="33"/>
        <v>0</v>
      </c>
      <c r="BI212" s="148">
        <f t="shared" si="34"/>
        <v>0</v>
      </c>
      <c r="BJ212" s="13" t="s">
        <v>82</v>
      </c>
      <c r="BK212" s="148">
        <f t="shared" si="35"/>
        <v>0</v>
      </c>
      <c r="BL212" s="13" t="s">
        <v>251</v>
      </c>
      <c r="BM212" s="147" t="s">
        <v>523</v>
      </c>
    </row>
    <row r="213" spans="2:65" s="11" customFormat="1" ht="25.9" customHeight="1">
      <c r="B213" s="124"/>
      <c r="D213" s="125" t="s">
        <v>68</v>
      </c>
      <c r="E213" s="126" t="s">
        <v>1869</v>
      </c>
      <c r="F213" s="126" t="s">
        <v>2058</v>
      </c>
      <c r="J213" s="127"/>
      <c r="L213" s="124"/>
      <c r="M213" s="128"/>
      <c r="P213" s="129">
        <f>SUM(P214:P240)</f>
        <v>0</v>
      </c>
      <c r="R213" s="129">
        <f>SUM(R214:R240)</f>
        <v>0</v>
      </c>
      <c r="T213" s="130">
        <f>SUM(T214:T240)</f>
        <v>0</v>
      </c>
      <c r="AR213" s="125" t="s">
        <v>82</v>
      </c>
      <c r="AT213" s="131" t="s">
        <v>68</v>
      </c>
      <c r="AU213" s="131" t="s">
        <v>69</v>
      </c>
      <c r="AY213" s="125" t="s">
        <v>195</v>
      </c>
      <c r="BK213" s="132">
        <f>SUM(BK214:BK240)</f>
        <v>0</v>
      </c>
    </row>
    <row r="214" spans="2:65" s="1" customFormat="1" ht="16.5" customHeight="1">
      <c r="B214" s="135"/>
      <c r="C214" s="136" t="s">
        <v>490</v>
      </c>
      <c r="D214" s="136" t="s">
        <v>197</v>
      </c>
      <c r="E214" s="137" t="s">
        <v>2059</v>
      </c>
      <c r="F214" s="138" t="s">
        <v>2060</v>
      </c>
      <c r="G214" s="139" t="s">
        <v>336</v>
      </c>
      <c r="H214" s="140">
        <v>1</v>
      </c>
      <c r="I214" s="141"/>
      <c r="J214" s="141"/>
      <c r="K214" s="142"/>
      <c r="L214" s="25"/>
      <c r="M214" s="143" t="s">
        <v>1</v>
      </c>
      <c r="N214" s="144" t="s">
        <v>35</v>
      </c>
      <c r="O214" s="145">
        <v>0</v>
      </c>
      <c r="P214" s="145">
        <f t="shared" ref="P214:P240" si="36">O214*H214</f>
        <v>0</v>
      </c>
      <c r="Q214" s="145">
        <v>0</v>
      </c>
      <c r="R214" s="145">
        <f t="shared" ref="R214:R240" si="37">Q214*H214</f>
        <v>0</v>
      </c>
      <c r="S214" s="145">
        <v>0</v>
      </c>
      <c r="T214" s="146">
        <f t="shared" ref="T214:T240" si="38">S214*H214</f>
        <v>0</v>
      </c>
      <c r="AR214" s="147" t="s">
        <v>251</v>
      </c>
      <c r="AT214" s="147" t="s">
        <v>197</v>
      </c>
      <c r="AU214" s="147" t="s">
        <v>76</v>
      </c>
      <c r="AY214" s="13" t="s">
        <v>195</v>
      </c>
      <c r="BE214" s="148">
        <f t="shared" ref="BE214:BE240" si="39">IF(N214="základná",J214,0)</f>
        <v>0</v>
      </c>
      <c r="BF214" s="148">
        <f t="shared" ref="BF214:BF240" si="40">IF(N214="znížená",J214,0)</f>
        <v>0</v>
      </c>
      <c r="BG214" s="148">
        <f t="shared" ref="BG214:BG240" si="41">IF(N214="zákl. prenesená",J214,0)</f>
        <v>0</v>
      </c>
      <c r="BH214" s="148">
        <f t="shared" ref="BH214:BH240" si="42">IF(N214="zníž. prenesená",J214,0)</f>
        <v>0</v>
      </c>
      <c r="BI214" s="148">
        <f t="shared" ref="BI214:BI240" si="43">IF(N214="nulová",J214,0)</f>
        <v>0</v>
      </c>
      <c r="BJ214" s="13" t="s">
        <v>82</v>
      </c>
      <c r="BK214" s="148">
        <f t="shared" ref="BK214:BK240" si="44">ROUND(I214*H214,2)</f>
        <v>0</v>
      </c>
      <c r="BL214" s="13" t="s">
        <v>251</v>
      </c>
      <c r="BM214" s="147" t="s">
        <v>527</v>
      </c>
    </row>
    <row r="215" spans="2:65" s="1" customFormat="1" ht="24.2" customHeight="1">
      <c r="B215" s="135"/>
      <c r="C215" s="149" t="s">
        <v>494</v>
      </c>
      <c r="D215" s="149" t="s">
        <v>270</v>
      </c>
      <c r="E215" s="150" t="s">
        <v>2061</v>
      </c>
      <c r="F215" s="151" t="s">
        <v>2062</v>
      </c>
      <c r="G215" s="152" t="s">
        <v>336</v>
      </c>
      <c r="H215" s="153">
        <v>1</v>
      </c>
      <c r="I215" s="154"/>
      <c r="J215" s="154"/>
      <c r="K215" s="155"/>
      <c r="L215" s="156"/>
      <c r="M215" s="157" t="s">
        <v>1</v>
      </c>
      <c r="N215" s="158" t="s">
        <v>35</v>
      </c>
      <c r="O215" s="145">
        <v>0</v>
      </c>
      <c r="P215" s="145">
        <f t="shared" si="36"/>
        <v>0</v>
      </c>
      <c r="Q215" s="145">
        <v>0</v>
      </c>
      <c r="R215" s="145">
        <f t="shared" si="37"/>
        <v>0</v>
      </c>
      <c r="S215" s="145">
        <v>0</v>
      </c>
      <c r="T215" s="146">
        <f t="shared" si="38"/>
        <v>0</v>
      </c>
      <c r="AR215" s="147" t="s">
        <v>279</v>
      </c>
      <c r="AT215" s="147" t="s">
        <v>270</v>
      </c>
      <c r="AU215" s="147" t="s">
        <v>76</v>
      </c>
      <c r="AY215" s="13" t="s">
        <v>195</v>
      </c>
      <c r="BE215" s="148">
        <f t="shared" si="39"/>
        <v>0</v>
      </c>
      <c r="BF215" s="148">
        <f t="shared" si="40"/>
        <v>0</v>
      </c>
      <c r="BG215" s="148">
        <f t="shared" si="41"/>
        <v>0</v>
      </c>
      <c r="BH215" s="148">
        <f t="shared" si="42"/>
        <v>0</v>
      </c>
      <c r="BI215" s="148">
        <f t="shared" si="43"/>
        <v>0</v>
      </c>
      <c r="BJ215" s="13" t="s">
        <v>82</v>
      </c>
      <c r="BK215" s="148">
        <f t="shared" si="44"/>
        <v>0</v>
      </c>
      <c r="BL215" s="13" t="s">
        <v>251</v>
      </c>
      <c r="BM215" s="147" t="s">
        <v>530</v>
      </c>
    </row>
    <row r="216" spans="2:65" s="1" customFormat="1" ht="24.2" customHeight="1">
      <c r="B216" s="135"/>
      <c r="C216" s="149" t="s">
        <v>358</v>
      </c>
      <c r="D216" s="149" t="s">
        <v>270</v>
      </c>
      <c r="E216" s="150" t="s">
        <v>2046</v>
      </c>
      <c r="F216" s="151" t="s">
        <v>2047</v>
      </c>
      <c r="G216" s="152" t="s">
        <v>336</v>
      </c>
      <c r="H216" s="153">
        <v>1</v>
      </c>
      <c r="I216" s="154"/>
      <c r="J216" s="154"/>
      <c r="K216" s="155"/>
      <c r="L216" s="156"/>
      <c r="M216" s="157" t="s">
        <v>1</v>
      </c>
      <c r="N216" s="158" t="s">
        <v>35</v>
      </c>
      <c r="O216" s="145">
        <v>0</v>
      </c>
      <c r="P216" s="145">
        <f t="shared" si="36"/>
        <v>0</v>
      </c>
      <c r="Q216" s="145">
        <v>0</v>
      </c>
      <c r="R216" s="145">
        <f t="shared" si="37"/>
        <v>0</v>
      </c>
      <c r="S216" s="145">
        <v>0</v>
      </c>
      <c r="T216" s="146">
        <f t="shared" si="38"/>
        <v>0</v>
      </c>
      <c r="AR216" s="147" t="s">
        <v>279</v>
      </c>
      <c r="AT216" s="147" t="s">
        <v>270</v>
      </c>
      <c r="AU216" s="147" t="s">
        <v>76</v>
      </c>
      <c r="AY216" s="13" t="s">
        <v>195</v>
      </c>
      <c r="BE216" s="148">
        <f t="shared" si="39"/>
        <v>0</v>
      </c>
      <c r="BF216" s="148">
        <f t="shared" si="40"/>
        <v>0</v>
      </c>
      <c r="BG216" s="148">
        <f t="shared" si="41"/>
        <v>0</v>
      </c>
      <c r="BH216" s="148">
        <f t="shared" si="42"/>
        <v>0</v>
      </c>
      <c r="BI216" s="148">
        <f t="shared" si="43"/>
        <v>0</v>
      </c>
      <c r="BJ216" s="13" t="s">
        <v>82</v>
      </c>
      <c r="BK216" s="148">
        <f t="shared" si="44"/>
        <v>0</v>
      </c>
      <c r="BL216" s="13" t="s">
        <v>251</v>
      </c>
      <c r="BM216" s="147" t="s">
        <v>534</v>
      </c>
    </row>
    <row r="217" spans="2:65" s="1" customFormat="1" ht="24.2" customHeight="1">
      <c r="B217" s="135"/>
      <c r="C217" s="136" t="s">
        <v>501</v>
      </c>
      <c r="D217" s="136" t="s">
        <v>197</v>
      </c>
      <c r="E217" s="137" t="s">
        <v>2063</v>
      </c>
      <c r="F217" s="138" t="s">
        <v>2064</v>
      </c>
      <c r="G217" s="139" t="s">
        <v>336</v>
      </c>
      <c r="H217" s="140">
        <v>6</v>
      </c>
      <c r="I217" s="141"/>
      <c r="J217" s="141"/>
      <c r="K217" s="142"/>
      <c r="L217" s="25"/>
      <c r="M217" s="143" t="s">
        <v>1</v>
      </c>
      <c r="N217" s="144" t="s">
        <v>35</v>
      </c>
      <c r="O217" s="145">
        <v>0</v>
      </c>
      <c r="P217" s="145">
        <f t="shared" si="36"/>
        <v>0</v>
      </c>
      <c r="Q217" s="145">
        <v>0</v>
      </c>
      <c r="R217" s="145">
        <f t="shared" si="37"/>
        <v>0</v>
      </c>
      <c r="S217" s="145">
        <v>0</v>
      </c>
      <c r="T217" s="146">
        <f t="shared" si="38"/>
        <v>0</v>
      </c>
      <c r="AR217" s="147" t="s">
        <v>251</v>
      </c>
      <c r="AT217" s="147" t="s">
        <v>197</v>
      </c>
      <c r="AU217" s="147" t="s">
        <v>76</v>
      </c>
      <c r="AY217" s="13" t="s">
        <v>195</v>
      </c>
      <c r="BE217" s="148">
        <f t="shared" si="39"/>
        <v>0</v>
      </c>
      <c r="BF217" s="148">
        <f t="shared" si="40"/>
        <v>0</v>
      </c>
      <c r="BG217" s="148">
        <f t="shared" si="41"/>
        <v>0</v>
      </c>
      <c r="BH217" s="148">
        <f t="shared" si="42"/>
        <v>0</v>
      </c>
      <c r="BI217" s="148">
        <f t="shared" si="43"/>
        <v>0</v>
      </c>
      <c r="BJ217" s="13" t="s">
        <v>82</v>
      </c>
      <c r="BK217" s="148">
        <f t="shared" si="44"/>
        <v>0</v>
      </c>
      <c r="BL217" s="13" t="s">
        <v>251</v>
      </c>
      <c r="BM217" s="147" t="s">
        <v>537</v>
      </c>
    </row>
    <row r="218" spans="2:65" s="1" customFormat="1" ht="21.75" customHeight="1">
      <c r="B218" s="135"/>
      <c r="C218" s="149" t="s">
        <v>361</v>
      </c>
      <c r="D218" s="149" t="s">
        <v>270</v>
      </c>
      <c r="E218" s="150" t="s">
        <v>2065</v>
      </c>
      <c r="F218" s="151" t="s">
        <v>2066</v>
      </c>
      <c r="G218" s="152" t="s">
        <v>336</v>
      </c>
      <c r="H218" s="153">
        <v>6</v>
      </c>
      <c r="I218" s="154"/>
      <c r="J218" s="154"/>
      <c r="K218" s="155"/>
      <c r="L218" s="156"/>
      <c r="M218" s="157" t="s">
        <v>1</v>
      </c>
      <c r="N218" s="158" t="s">
        <v>35</v>
      </c>
      <c r="O218" s="145">
        <v>0</v>
      </c>
      <c r="P218" s="145">
        <f t="shared" si="36"/>
        <v>0</v>
      </c>
      <c r="Q218" s="145">
        <v>0</v>
      </c>
      <c r="R218" s="145">
        <f t="shared" si="37"/>
        <v>0</v>
      </c>
      <c r="S218" s="145">
        <v>0</v>
      </c>
      <c r="T218" s="146">
        <f t="shared" si="38"/>
        <v>0</v>
      </c>
      <c r="AR218" s="147" t="s">
        <v>279</v>
      </c>
      <c r="AT218" s="147" t="s">
        <v>270</v>
      </c>
      <c r="AU218" s="147" t="s">
        <v>76</v>
      </c>
      <c r="AY218" s="13" t="s">
        <v>195</v>
      </c>
      <c r="BE218" s="148">
        <f t="shared" si="39"/>
        <v>0</v>
      </c>
      <c r="BF218" s="148">
        <f t="shared" si="40"/>
        <v>0</v>
      </c>
      <c r="BG218" s="148">
        <f t="shared" si="41"/>
        <v>0</v>
      </c>
      <c r="BH218" s="148">
        <f t="shared" si="42"/>
        <v>0</v>
      </c>
      <c r="BI218" s="148">
        <f t="shared" si="43"/>
        <v>0</v>
      </c>
      <c r="BJ218" s="13" t="s">
        <v>82</v>
      </c>
      <c r="BK218" s="148">
        <f t="shared" si="44"/>
        <v>0</v>
      </c>
      <c r="BL218" s="13" t="s">
        <v>251</v>
      </c>
      <c r="BM218" s="147" t="s">
        <v>541</v>
      </c>
    </row>
    <row r="219" spans="2:65" s="1" customFormat="1" ht="24.2" customHeight="1">
      <c r="B219" s="135"/>
      <c r="C219" s="136" t="s">
        <v>508</v>
      </c>
      <c r="D219" s="136" t="s">
        <v>197</v>
      </c>
      <c r="E219" s="137" t="s">
        <v>2067</v>
      </c>
      <c r="F219" s="138" t="s">
        <v>2068</v>
      </c>
      <c r="G219" s="139" t="s">
        <v>336</v>
      </c>
      <c r="H219" s="140">
        <v>2</v>
      </c>
      <c r="I219" s="141"/>
      <c r="J219" s="141"/>
      <c r="K219" s="142"/>
      <c r="L219" s="25"/>
      <c r="M219" s="143" t="s">
        <v>1</v>
      </c>
      <c r="N219" s="144" t="s">
        <v>35</v>
      </c>
      <c r="O219" s="145">
        <v>0</v>
      </c>
      <c r="P219" s="145">
        <f t="shared" si="36"/>
        <v>0</v>
      </c>
      <c r="Q219" s="145">
        <v>0</v>
      </c>
      <c r="R219" s="145">
        <f t="shared" si="37"/>
        <v>0</v>
      </c>
      <c r="S219" s="145">
        <v>0</v>
      </c>
      <c r="T219" s="146">
        <f t="shared" si="38"/>
        <v>0</v>
      </c>
      <c r="AR219" s="147" t="s">
        <v>251</v>
      </c>
      <c r="AT219" s="147" t="s">
        <v>197</v>
      </c>
      <c r="AU219" s="147" t="s">
        <v>76</v>
      </c>
      <c r="AY219" s="13" t="s">
        <v>195</v>
      </c>
      <c r="BE219" s="148">
        <f t="shared" si="39"/>
        <v>0</v>
      </c>
      <c r="BF219" s="148">
        <f t="shared" si="40"/>
        <v>0</v>
      </c>
      <c r="BG219" s="148">
        <f t="shared" si="41"/>
        <v>0</v>
      </c>
      <c r="BH219" s="148">
        <f t="shared" si="42"/>
        <v>0</v>
      </c>
      <c r="BI219" s="148">
        <f t="shared" si="43"/>
        <v>0</v>
      </c>
      <c r="BJ219" s="13" t="s">
        <v>82</v>
      </c>
      <c r="BK219" s="148">
        <f t="shared" si="44"/>
        <v>0</v>
      </c>
      <c r="BL219" s="13" t="s">
        <v>251</v>
      </c>
      <c r="BM219" s="147" t="s">
        <v>544</v>
      </c>
    </row>
    <row r="220" spans="2:65" s="1" customFormat="1" ht="16.5" customHeight="1">
      <c r="B220" s="135"/>
      <c r="C220" s="136" t="s">
        <v>513</v>
      </c>
      <c r="D220" s="136" t="s">
        <v>197</v>
      </c>
      <c r="E220" s="137" t="s">
        <v>2069</v>
      </c>
      <c r="F220" s="138" t="s">
        <v>2070</v>
      </c>
      <c r="G220" s="139" t="s">
        <v>336</v>
      </c>
      <c r="H220" s="140">
        <v>30</v>
      </c>
      <c r="I220" s="141"/>
      <c r="J220" s="141"/>
      <c r="K220" s="142"/>
      <c r="L220" s="25"/>
      <c r="M220" s="143" t="s">
        <v>1</v>
      </c>
      <c r="N220" s="144" t="s">
        <v>35</v>
      </c>
      <c r="O220" s="145">
        <v>0</v>
      </c>
      <c r="P220" s="145">
        <f t="shared" si="36"/>
        <v>0</v>
      </c>
      <c r="Q220" s="145">
        <v>0</v>
      </c>
      <c r="R220" s="145">
        <f t="shared" si="37"/>
        <v>0</v>
      </c>
      <c r="S220" s="145">
        <v>0</v>
      </c>
      <c r="T220" s="146">
        <f t="shared" si="38"/>
        <v>0</v>
      </c>
      <c r="AR220" s="147" t="s">
        <v>251</v>
      </c>
      <c r="AT220" s="147" t="s">
        <v>197</v>
      </c>
      <c r="AU220" s="147" t="s">
        <v>76</v>
      </c>
      <c r="AY220" s="13" t="s">
        <v>195</v>
      </c>
      <c r="BE220" s="148">
        <f t="shared" si="39"/>
        <v>0</v>
      </c>
      <c r="BF220" s="148">
        <f t="shared" si="40"/>
        <v>0</v>
      </c>
      <c r="BG220" s="148">
        <f t="shared" si="41"/>
        <v>0</v>
      </c>
      <c r="BH220" s="148">
        <f t="shared" si="42"/>
        <v>0</v>
      </c>
      <c r="BI220" s="148">
        <f t="shared" si="43"/>
        <v>0</v>
      </c>
      <c r="BJ220" s="13" t="s">
        <v>82</v>
      </c>
      <c r="BK220" s="148">
        <f t="shared" si="44"/>
        <v>0</v>
      </c>
      <c r="BL220" s="13" t="s">
        <v>251</v>
      </c>
      <c r="BM220" s="147" t="s">
        <v>548</v>
      </c>
    </row>
    <row r="221" spans="2:65" s="1" customFormat="1" ht="33" customHeight="1">
      <c r="B221" s="135"/>
      <c r="C221" s="149" t="s">
        <v>517</v>
      </c>
      <c r="D221" s="149" t="s">
        <v>270</v>
      </c>
      <c r="E221" s="150" t="s">
        <v>2071</v>
      </c>
      <c r="F221" s="151" t="s">
        <v>2072</v>
      </c>
      <c r="G221" s="152" t="s">
        <v>336</v>
      </c>
      <c r="H221" s="153">
        <v>30</v>
      </c>
      <c r="I221" s="154"/>
      <c r="J221" s="154"/>
      <c r="K221" s="155"/>
      <c r="L221" s="156"/>
      <c r="M221" s="157" t="s">
        <v>1</v>
      </c>
      <c r="N221" s="158" t="s">
        <v>35</v>
      </c>
      <c r="O221" s="145">
        <v>0</v>
      </c>
      <c r="P221" s="145">
        <f t="shared" si="36"/>
        <v>0</v>
      </c>
      <c r="Q221" s="145">
        <v>0</v>
      </c>
      <c r="R221" s="145">
        <f t="shared" si="37"/>
        <v>0</v>
      </c>
      <c r="S221" s="145">
        <v>0</v>
      </c>
      <c r="T221" s="146">
        <f t="shared" si="38"/>
        <v>0</v>
      </c>
      <c r="AR221" s="147" t="s">
        <v>279</v>
      </c>
      <c r="AT221" s="147" t="s">
        <v>270</v>
      </c>
      <c r="AU221" s="147" t="s">
        <v>76</v>
      </c>
      <c r="AY221" s="13" t="s">
        <v>195</v>
      </c>
      <c r="BE221" s="148">
        <f t="shared" si="39"/>
        <v>0</v>
      </c>
      <c r="BF221" s="148">
        <f t="shared" si="40"/>
        <v>0</v>
      </c>
      <c r="BG221" s="148">
        <f t="shared" si="41"/>
        <v>0</v>
      </c>
      <c r="BH221" s="148">
        <f t="shared" si="42"/>
        <v>0</v>
      </c>
      <c r="BI221" s="148">
        <f t="shared" si="43"/>
        <v>0</v>
      </c>
      <c r="BJ221" s="13" t="s">
        <v>82</v>
      </c>
      <c r="BK221" s="148">
        <f t="shared" si="44"/>
        <v>0</v>
      </c>
      <c r="BL221" s="13" t="s">
        <v>251</v>
      </c>
      <c r="BM221" s="147" t="s">
        <v>551</v>
      </c>
    </row>
    <row r="222" spans="2:65" s="1" customFormat="1" ht="16.5" customHeight="1">
      <c r="B222" s="135"/>
      <c r="C222" s="136" t="s">
        <v>373</v>
      </c>
      <c r="D222" s="136" t="s">
        <v>197</v>
      </c>
      <c r="E222" s="137" t="s">
        <v>2073</v>
      </c>
      <c r="F222" s="138" t="s">
        <v>2074</v>
      </c>
      <c r="G222" s="139" t="s">
        <v>336</v>
      </c>
      <c r="H222" s="140">
        <v>2</v>
      </c>
      <c r="I222" s="141"/>
      <c r="J222" s="141"/>
      <c r="K222" s="142"/>
      <c r="L222" s="25"/>
      <c r="M222" s="143" t="s">
        <v>1</v>
      </c>
      <c r="N222" s="144" t="s">
        <v>35</v>
      </c>
      <c r="O222" s="145">
        <v>0</v>
      </c>
      <c r="P222" s="145">
        <f t="shared" si="36"/>
        <v>0</v>
      </c>
      <c r="Q222" s="145">
        <v>0</v>
      </c>
      <c r="R222" s="145">
        <f t="shared" si="37"/>
        <v>0</v>
      </c>
      <c r="S222" s="145">
        <v>0</v>
      </c>
      <c r="T222" s="146">
        <f t="shared" si="38"/>
        <v>0</v>
      </c>
      <c r="AR222" s="147" t="s">
        <v>251</v>
      </c>
      <c r="AT222" s="147" t="s">
        <v>197</v>
      </c>
      <c r="AU222" s="147" t="s">
        <v>76</v>
      </c>
      <c r="AY222" s="13" t="s">
        <v>195</v>
      </c>
      <c r="BE222" s="148">
        <f t="shared" si="39"/>
        <v>0</v>
      </c>
      <c r="BF222" s="148">
        <f t="shared" si="40"/>
        <v>0</v>
      </c>
      <c r="BG222" s="148">
        <f t="shared" si="41"/>
        <v>0</v>
      </c>
      <c r="BH222" s="148">
        <f t="shared" si="42"/>
        <v>0</v>
      </c>
      <c r="BI222" s="148">
        <f t="shared" si="43"/>
        <v>0</v>
      </c>
      <c r="BJ222" s="13" t="s">
        <v>82</v>
      </c>
      <c r="BK222" s="148">
        <f t="shared" si="44"/>
        <v>0</v>
      </c>
      <c r="BL222" s="13" t="s">
        <v>251</v>
      </c>
      <c r="BM222" s="147" t="s">
        <v>557</v>
      </c>
    </row>
    <row r="223" spans="2:65" s="1" customFormat="1" ht="24.2" customHeight="1">
      <c r="B223" s="135"/>
      <c r="C223" s="149" t="s">
        <v>524</v>
      </c>
      <c r="D223" s="149" t="s">
        <v>270</v>
      </c>
      <c r="E223" s="150" t="s">
        <v>2075</v>
      </c>
      <c r="F223" s="151" t="s">
        <v>2076</v>
      </c>
      <c r="G223" s="152" t="s">
        <v>336</v>
      </c>
      <c r="H223" s="153">
        <v>2</v>
      </c>
      <c r="I223" s="154"/>
      <c r="J223" s="154"/>
      <c r="K223" s="155"/>
      <c r="L223" s="156"/>
      <c r="M223" s="157" t="s">
        <v>1</v>
      </c>
      <c r="N223" s="158" t="s">
        <v>35</v>
      </c>
      <c r="O223" s="145">
        <v>0</v>
      </c>
      <c r="P223" s="145">
        <f t="shared" si="36"/>
        <v>0</v>
      </c>
      <c r="Q223" s="145">
        <v>0</v>
      </c>
      <c r="R223" s="145">
        <f t="shared" si="37"/>
        <v>0</v>
      </c>
      <c r="S223" s="145">
        <v>0</v>
      </c>
      <c r="T223" s="146">
        <f t="shared" si="38"/>
        <v>0</v>
      </c>
      <c r="AR223" s="147" t="s">
        <v>279</v>
      </c>
      <c r="AT223" s="147" t="s">
        <v>270</v>
      </c>
      <c r="AU223" s="147" t="s">
        <v>76</v>
      </c>
      <c r="AY223" s="13" t="s">
        <v>195</v>
      </c>
      <c r="BE223" s="148">
        <f t="shared" si="39"/>
        <v>0</v>
      </c>
      <c r="BF223" s="148">
        <f t="shared" si="40"/>
        <v>0</v>
      </c>
      <c r="BG223" s="148">
        <f t="shared" si="41"/>
        <v>0</v>
      </c>
      <c r="BH223" s="148">
        <f t="shared" si="42"/>
        <v>0</v>
      </c>
      <c r="BI223" s="148">
        <f t="shared" si="43"/>
        <v>0</v>
      </c>
      <c r="BJ223" s="13" t="s">
        <v>82</v>
      </c>
      <c r="BK223" s="148">
        <f t="shared" si="44"/>
        <v>0</v>
      </c>
      <c r="BL223" s="13" t="s">
        <v>251</v>
      </c>
      <c r="BM223" s="147" t="s">
        <v>856</v>
      </c>
    </row>
    <row r="224" spans="2:65" s="1" customFormat="1" ht="16.5" customHeight="1">
      <c r="B224" s="135"/>
      <c r="C224" s="136" t="s">
        <v>376</v>
      </c>
      <c r="D224" s="136" t="s">
        <v>197</v>
      </c>
      <c r="E224" s="137" t="s">
        <v>2077</v>
      </c>
      <c r="F224" s="138" t="s">
        <v>2078</v>
      </c>
      <c r="G224" s="139" t="s">
        <v>336</v>
      </c>
      <c r="H224" s="140">
        <v>1</v>
      </c>
      <c r="I224" s="141"/>
      <c r="J224" s="141"/>
      <c r="K224" s="142"/>
      <c r="L224" s="25"/>
      <c r="M224" s="143" t="s">
        <v>1</v>
      </c>
      <c r="N224" s="144" t="s">
        <v>35</v>
      </c>
      <c r="O224" s="145">
        <v>0</v>
      </c>
      <c r="P224" s="145">
        <f t="shared" si="36"/>
        <v>0</v>
      </c>
      <c r="Q224" s="145">
        <v>0</v>
      </c>
      <c r="R224" s="145">
        <f t="shared" si="37"/>
        <v>0</v>
      </c>
      <c r="S224" s="145">
        <v>0</v>
      </c>
      <c r="T224" s="146">
        <f t="shared" si="38"/>
        <v>0</v>
      </c>
      <c r="AR224" s="147" t="s">
        <v>251</v>
      </c>
      <c r="AT224" s="147" t="s">
        <v>197</v>
      </c>
      <c r="AU224" s="147" t="s">
        <v>76</v>
      </c>
      <c r="AY224" s="13" t="s">
        <v>195</v>
      </c>
      <c r="BE224" s="148">
        <f t="shared" si="39"/>
        <v>0</v>
      </c>
      <c r="BF224" s="148">
        <f t="shared" si="40"/>
        <v>0</v>
      </c>
      <c r="BG224" s="148">
        <f t="shared" si="41"/>
        <v>0</v>
      </c>
      <c r="BH224" s="148">
        <f t="shared" si="42"/>
        <v>0</v>
      </c>
      <c r="BI224" s="148">
        <f t="shared" si="43"/>
        <v>0</v>
      </c>
      <c r="BJ224" s="13" t="s">
        <v>82</v>
      </c>
      <c r="BK224" s="148">
        <f t="shared" si="44"/>
        <v>0</v>
      </c>
      <c r="BL224" s="13" t="s">
        <v>251</v>
      </c>
      <c r="BM224" s="147" t="s">
        <v>864</v>
      </c>
    </row>
    <row r="225" spans="2:65" s="1" customFormat="1" ht="24.2" customHeight="1">
      <c r="B225" s="135"/>
      <c r="C225" s="149" t="s">
        <v>531</v>
      </c>
      <c r="D225" s="149" t="s">
        <v>270</v>
      </c>
      <c r="E225" s="150" t="s">
        <v>2079</v>
      </c>
      <c r="F225" s="151" t="s">
        <v>2080</v>
      </c>
      <c r="G225" s="152" t="s">
        <v>336</v>
      </c>
      <c r="H225" s="153">
        <v>1</v>
      </c>
      <c r="I225" s="154"/>
      <c r="J225" s="154"/>
      <c r="K225" s="155"/>
      <c r="L225" s="156"/>
      <c r="M225" s="157" t="s">
        <v>1</v>
      </c>
      <c r="N225" s="158" t="s">
        <v>35</v>
      </c>
      <c r="O225" s="145">
        <v>0</v>
      </c>
      <c r="P225" s="145">
        <f t="shared" si="36"/>
        <v>0</v>
      </c>
      <c r="Q225" s="145">
        <v>0</v>
      </c>
      <c r="R225" s="145">
        <f t="shared" si="37"/>
        <v>0</v>
      </c>
      <c r="S225" s="145">
        <v>0</v>
      </c>
      <c r="T225" s="146">
        <f t="shared" si="38"/>
        <v>0</v>
      </c>
      <c r="AR225" s="147" t="s">
        <v>279</v>
      </c>
      <c r="AT225" s="147" t="s">
        <v>270</v>
      </c>
      <c r="AU225" s="147" t="s">
        <v>76</v>
      </c>
      <c r="AY225" s="13" t="s">
        <v>195</v>
      </c>
      <c r="BE225" s="148">
        <f t="shared" si="39"/>
        <v>0</v>
      </c>
      <c r="BF225" s="148">
        <f t="shared" si="40"/>
        <v>0</v>
      </c>
      <c r="BG225" s="148">
        <f t="shared" si="41"/>
        <v>0</v>
      </c>
      <c r="BH225" s="148">
        <f t="shared" si="42"/>
        <v>0</v>
      </c>
      <c r="BI225" s="148">
        <f t="shared" si="43"/>
        <v>0</v>
      </c>
      <c r="BJ225" s="13" t="s">
        <v>82</v>
      </c>
      <c r="BK225" s="148">
        <f t="shared" si="44"/>
        <v>0</v>
      </c>
      <c r="BL225" s="13" t="s">
        <v>251</v>
      </c>
      <c r="BM225" s="147" t="s">
        <v>570</v>
      </c>
    </row>
    <row r="226" spans="2:65" s="1" customFormat="1" ht="24.2" customHeight="1">
      <c r="B226" s="135"/>
      <c r="C226" s="136" t="s">
        <v>388</v>
      </c>
      <c r="D226" s="136" t="s">
        <v>197</v>
      </c>
      <c r="E226" s="137" t="s">
        <v>2081</v>
      </c>
      <c r="F226" s="138" t="s">
        <v>2082</v>
      </c>
      <c r="G226" s="139" t="s">
        <v>336</v>
      </c>
      <c r="H226" s="140">
        <v>10</v>
      </c>
      <c r="I226" s="141"/>
      <c r="J226" s="141"/>
      <c r="K226" s="142"/>
      <c r="L226" s="25"/>
      <c r="M226" s="143" t="s">
        <v>1</v>
      </c>
      <c r="N226" s="144" t="s">
        <v>35</v>
      </c>
      <c r="O226" s="145">
        <v>0</v>
      </c>
      <c r="P226" s="145">
        <f t="shared" si="36"/>
        <v>0</v>
      </c>
      <c r="Q226" s="145">
        <v>0</v>
      </c>
      <c r="R226" s="145">
        <f t="shared" si="37"/>
        <v>0</v>
      </c>
      <c r="S226" s="145">
        <v>0</v>
      </c>
      <c r="T226" s="146">
        <f t="shared" si="38"/>
        <v>0</v>
      </c>
      <c r="AR226" s="147" t="s">
        <v>251</v>
      </c>
      <c r="AT226" s="147" t="s">
        <v>197</v>
      </c>
      <c r="AU226" s="147" t="s">
        <v>76</v>
      </c>
      <c r="AY226" s="13" t="s">
        <v>195</v>
      </c>
      <c r="BE226" s="148">
        <f t="shared" si="39"/>
        <v>0</v>
      </c>
      <c r="BF226" s="148">
        <f t="shared" si="40"/>
        <v>0</v>
      </c>
      <c r="BG226" s="148">
        <f t="shared" si="41"/>
        <v>0</v>
      </c>
      <c r="BH226" s="148">
        <f t="shared" si="42"/>
        <v>0</v>
      </c>
      <c r="BI226" s="148">
        <f t="shared" si="43"/>
        <v>0</v>
      </c>
      <c r="BJ226" s="13" t="s">
        <v>82</v>
      </c>
      <c r="BK226" s="148">
        <f t="shared" si="44"/>
        <v>0</v>
      </c>
      <c r="BL226" s="13" t="s">
        <v>251</v>
      </c>
      <c r="BM226" s="147" t="s">
        <v>578</v>
      </c>
    </row>
    <row r="227" spans="2:65" s="1" customFormat="1" ht="24.2" customHeight="1">
      <c r="B227" s="135"/>
      <c r="C227" s="136" t="s">
        <v>538</v>
      </c>
      <c r="D227" s="136" t="s">
        <v>197</v>
      </c>
      <c r="E227" s="137" t="s">
        <v>2083</v>
      </c>
      <c r="F227" s="138" t="s">
        <v>2084</v>
      </c>
      <c r="G227" s="139" t="s">
        <v>336</v>
      </c>
      <c r="H227" s="140">
        <v>2</v>
      </c>
      <c r="I227" s="141"/>
      <c r="J227" s="141"/>
      <c r="K227" s="142"/>
      <c r="L227" s="25"/>
      <c r="M227" s="143" t="s">
        <v>1</v>
      </c>
      <c r="N227" s="144" t="s">
        <v>35</v>
      </c>
      <c r="O227" s="145">
        <v>0</v>
      </c>
      <c r="P227" s="145">
        <f t="shared" si="36"/>
        <v>0</v>
      </c>
      <c r="Q227" s="145">
        <v>0</v>
      </c>
      <c r="R227" s="145">
        <f t="shared" si="37"/>
        <v>0</v>
      </c>
      <c r="S227" s="145">
        <v>0</v>
      </c>
      <c r="T227" s="146">
        <f t="shared" si="38"/>
        <v>0</v>
      </c>
      <c r="AR227" s="147" t="s">
        <v>251</v>
      </c>
      <c r="AT227" s="147" t="s">
        <v>197</v>
      </c>
      <c r="AU227" s="147" t="s">
        <v>76</v>
      </c>
      <c r="AY227" s="13" t="s">
        <v>195</v>
      </c>
      <c r="BE227" s="148">
        <f t="shared" si="39"/>
        <v>0</v>
      </c>
      <c r="BF227" s="148">
        <f t="shared" si="40"/>
        <v>0</v>
      </c>
      <c r="BG227" s="148">
        <f t="shared" si="41"/>
        <v>0</v>
      </c>
      <c r="BH227" s="148">
        <f t="shared" si="42"/>
        <v>0</v>
      </c>
      <c r="BI227" s="148">
        <f t="shared" si="43"/>
        <v>0</v>
      </c>
      <c r="BJ227" s="13" t="s">
        <v>82</v>
      </c>
      <c r="BK227" s="148">
        <f t="shared" si="44"/>
        <v>0</v>
      </c>
      <c r="BL227" s="13" t="s">
        <v>251</v>
      </c>
      <c r="BM227" s="147" t="s">
        <v>575</v>
      </c>
    </row>
    <row r="228" spans="2:65" s="1" customFormat="1" ht="16.5" customHeight="1">
      <c r="B228" s="135"/>
      <c r="C228" s="136" t="s">
        <v>395</v>
      </c>
      <c r="D228" s="136" t="s">
        <v>197</v>
      </c>
      <c r="E228" s="137" t="s">
        <v>2085</v>
      </c>
      <c r="F228" s="138" t="s">
        <v>2086</v>
      </c>
      <c r="G228" s="139" t="s">
        <v>336</v>
      </c>
      <c r="H228" s="140">
        <v>2</v>
      </c>
      <c r="I228" s="141"/>
      <c r="J228" s="141"/>
      <c r="K228" s="142"/>
      <c r="L228" s="25"/>
      <c r="M228" s="143" t="s">
        <v>1</v>
      </c>
      <c r="N228" s="144" t="s">
        <v>35</v>
      </c>
      <c r="O228" s="145">
        <v>0</v>
      </c>
      <c r="P228" s="145">
        <f t="shared" si="36"/>
        <v>0</v>
      </c>
      <c r="Q228" s="145">
        <v>0</v>
      </c>
      <c r="R228" s="145">
        <f t="shared" si="37"/>
        <v>0</v>
      </c>
      <c r="S228" s="145">
        <v>0</v>
      </c>
      <c r="T228" s="146">
        <f t="shared" si="38"/>
        <v>0</v>
      </c>
      <c r="AR228" s="147" t="s">
        <v>251</v>
      </c>
      <c r="AT228" s="147" t="s">
        <v>197</v>
      </c>
      <c r="AU228" s="147" t="s">
        <v>76</v>
      </c>
      <c r="AY228" s="13" t="s">
        <v>195</v>
      </c>
      <c r="BE228" s="148">
        <f t="shared" si="39"/>
        <v>0</v>
      </c>
      <c r="BF228" s="148">
        <f t="shared" si="40"/>
        <v>0</v>
      </c>
      <c r="BG228" s="148">
        <f t="shared" si="41"/>
        <v>0</v>
      </c>
      <c r="BH228" s="148">
        <f t="shared" si="42"/>
        <v>0</v>
      </c>
      <c r="BI228" s="148">
        <f t="shared" si="43"/>
        <v>0</v>
      </c>
      <c r="BJ228" s="13" t="s">
        <v>82</v>
      </c>
      <c r="BK228" s="148">
        <f t="shared" si="44"/>
        <v>0</v>
      </c>
      <c r="BL228" s="13" t="s">
        <v>251</v>
      </c>
      <c r="BM228" s="147" t="s">
        <v>582</v>
      </c>
    </row>
    <row r="229" spans="2:65" s="1" customFormat="1" ht="16.5" customHeight="1">
      <c r="B229" s="135"/>
      <c r="C229" s="149" t="s">
        <v>545</v>
      </c>
      <c r="D229" s="149" t="s">
        <v>270</v>
      </c>
      <c r="E229" s="150" t="s">
        <v>2087</v>
      </c>
      <c r="F229" s="151" t="s">
        <v>2088</v>
      </c>
      <c r="G229" s="152" t="s">
        <v>336</v>
      </c>
      <c r="H229" s="153">
        <v>2</v>
      </c>
      <c r="I229" s="154"/>
      <c r="J229" s="154"/>
      <c r="K229" s="155"/>
      <c r="L229" s="156"/>
      <c r="M229" s="157" t="s">
        <v>1</v>
      </c>
      <c r="N229" s="158" t="s">
        <v>35</v>
      </c>
      <c r="O229" s="145">
        <v>0</v>
      </c>
      <c r="P229" s="145">
        <f t="shared" si="36"/>
        <v>0</v>
      </c>
      <c r="Q229" s="145">
        <v>0</v>
      </c>
      <c r="R229" s="145">
        <f t="shared" si="37"/>
        <v>0</v>
      </c>
      <c r="S229" s="145">
        <v>0</v>
      </c>
      <c r="T229" s="146">
        <f t="shared" si="38"/>
        <v>0</v>
      </c>
      <c r="AR229" s="147" t="s">
        <v>279</v>
      </c>
      <c r="AT229" s="147" t="s">
        <v>270</v>
      </c>
      <c r="AU229" s="147" t="s">
        <v>76</v>
      </c>
      <c r="AY229" s="13" t="s">
        <v>195</v>
      </c>
      <c r="BE229" s="148">
        <f t="shared" si="39"/>
        <v>0</v>
      </c>
      <c r="BF229" s="148">
        <f t="shared" si="40"/>
        <v>0</v>
      </c>
      <c r="BG229" s="148">
        <f t="shared" si="41"/>
        <v>0</v>
      </c>
      <c r="BH229" s="148">
        <f t="shared" si="42"/>
        <v>0</v>
      </c>
      <c r="BI229" s="148">
        <f t="shared" si="43"/>
        <v>0</v>
      </c>
      <c r="BJ229" s="13" t="s">
        <v>82</v>
      </c>
      <c r="BK229" s="148">
        <f t="shared" si="44"/>
        <v>0</v>
      </c>
      <c r="BL229" s="13" t="s">
        <v>251</v>
      </c>
      <c r="BM229" s="147" t="s">
        <v>585</v>
      </c>
    </row>
    <row r="230" spans="2:65" s="1" customFormat="1" ht="16.5" customHeight="1">
      <c r="B230" s="135"/>
      <c r="C230" s="136" t="s">
        <v>399</v>
      </c>
      <c r="D230" s="136" t="s">
        <v>197</v>
      </c>
      <c r="E230" s="137" t="s">
        <v>2089</v>
      </c>
      <c r="F230" s="138" t="s">
        <v>2090</v>
      </c>
      <c r="G230" s="139" t="s">
        <v>336</v>
      </c>
      <c r="H230" s="140">
        <v>2</v>
      </c>
      <c r="I230" s="141"/>
      <c r="J230" s="141"/>
      <c r="K230" s="142"/>
      <c r="L230" s="25"/>
      <c r="M230" s="143" t="s">
        <v>1</v>
      </c>
      <c r="N230" s="144" t="s">
        <v>35</v>
      </c>
      <c r="O230" s="145">
        <v>0</v>
      </c>
      <c r="P230" s="145">
        <f t="shared" si="36"/>
        <v>0</v>
      </c>
      <c r="Q230" s="145">
        <v>0</v>
      </c>
      <c r="R230" s="145">
        <f t="shared" si="37"/>
        <v>0</v>
      </c>
      <c r="S230" s="145">
        <v>0</v>
      </c>
      <c r="T230" s="146">
        <f t="shared" si="38"/>
        <v>0</v>
      </c>
      <c r="AR230" s="147" t="s">
        <v>251</v>
      </c>
      <c r="AT230" s="147" t="s">
        <v>197</v>
      </c>
      <c r="AU230" s="147" t="s">
        <v>76</v>
      </c>
      <c r="AY230" s="13" t="s">
        <v>195</v>
      </c>
      <c r="BE230" s="148">
        <f t="shared" si="39"/>
        <v>0</v>
      </c>
      <c r="BF230" s="148">
        <f t="shared" si="40"/>
        <v>0</v>
      </c>
      <c r="BG230" s="148">
        <f t="shared" si="41"/>
        <v>0</v>
      </c>
      <c r="BH230" s="148">
        <f t="shared" si="42"/>
        <v>0</v>
      </c>
      <c r="BI230" s="148">
        <f t="shared" si="43"/>
        <v>0</v>
      </c>
      <c r="BJ230" s="13" t="s">
        <v>82</v>
      </c>
      <c r="BK230" s="148">
        <f t="shared" si="44"/>
        <v>0</v>
      </c>
      <c r="BL230" s="13" t="s">
        <v>251</v>
      </c>
      <c r="BM230" s="147" t="s">
        <v>589</v>
      </c>
    </row>
    <row r="231" spans="2:65" s="1" customFormat="1" ht="24.2" customHeight="1">
      <c r="B231" s="135"/>
      <c r="C231" s="149" t="s">
        <v>554</v>
      </c>
      <c r="D231" s="149" t="s">
        <v>270</v>
      </c>
      <c r="E231" s="150" t="s">
        <v>2091</v>
      </c>
      <c r="F231" s="151" t="s">
        <v>2092</v>
      </c>
      <c r="G231" s="152" t="s">
        <v>336</v>
      </c>
      <c r="H231" s="153">
        <v>2</v>
      </c>
      <c r="I231" s="154"/>
      <c r="J231" s="154"/>
      <c r="K231" s="155"/>
      <c r="L231" s="156"/>
      <c r="M231" s="157" t="s">
        <v>1</v>
      </c>
      <c r="N231" s="158" t="s">
        <v>35</v>
      </c>
      <c r="O231" s="145">
        <v>0</v>
      </c>
      <c r="P231" s="145">
        <f t="shared" si="36"/>
        <v>0</v>
      </c>
      <c r="Q231" s="145">
        <v>0</v>
      </c>
      <c r="R231" s="145">
        <f t="shared" si="37"/>
        <v>0</v>
      </c>
      <c r="S231" s="145">
        <v>0</v>
      </c>
      <c r="T231" s="146">
        <f t="shared" si="38"/>
        <v>0</v>
      </c>
      <c r="AR231" s="147" t="s">
        <v>279</v>
      </c>
      <c r="AT231" s="147" t="s">
        <v>270</v>
      </c>
      <c r="AU231" s="147" t="s">
        <v>76</v>
      </c>
      <c r="AY231" s="13" t="s">
        <v>195</v>
      </c>
      <c r="BE231" s="148">
        <f t="shared" si="39"/>
        <v>0</v>
      </c>
      <c r="BF231" s="148">
        <f t="shared" si="40"/>
        <v>0</v>
      </c>
      <c r="BG231" s="148">
        <f t="shared" si="41"/>
        <v>0</v>
      </c>
      <c r="BH231" s="148">
        <f t="shared" si="42"/>
        <v>0</v>
      </c>
      <c r="BI231" s="148">
        <f t="shared" si="43"/>
        <v>0</v>
      </c>
      <c r="BJ231" s="13" t="s">
        <v>82</v>
      </c>
      <c r="BK231" s="148">
        <f t="shared" si="44"/>
        <v>0</v>
      </c>
      <c r="BL231" s="13" t="s">
        <v>251</v>
      </c>
      <c r="BM231" s="147" t="s">
        <v>592</v>
      </c>
    </row>
    <row r="232" spans="2:65" s="1" customFormat="1" ht="24.2" customHeight="1">
      <c r="B232" s="135"/>
      <c r="C232" s="136" t="s">
        <v>403</v>
      </c>
      <c r="D232" s="136" t="s">
        <v>197</v>
      </c>
      <c r="E232" s="137" t="s">
        <v>2093</v>
      </c>
      <c r="F232" s="138" t="s">
        <v>2094</v>
      </c>
      <c r="G232" s="139" t="s">
        <v>336</v>
      </c>
      <c r="H232" s="140">
        <v>2</v>
      </c>
      <c r="I232" s="141"/>
      <c r="J232" s="141"/>
      <c r="K232" s="142"/>
      <c r="L232" s="25"/>
      <c r="M232" s="143" t="s">
        <v>1</v>
      </c>
      <c r="N232" s="144" t="s">
        <v>35</v>
      </c>
      <c r="O232" s="145">
        <v>0</v>
      </c>
      <c r="P232" s="145">
        <f t="shared" si="36"/>
        <v>0</v>
      </c>
      <c r="Q232" s="145">
        <v>0</v>
      </c>
      <c r="R232" s="145">
        <f t="shared" si="37"/>
        <v>0</v>
      </c>
      <c r="S232" s="145">
        <v>0</v>
      </c>
      <c r="T232" s="146">
        <f t="shared" si="38"/>
        <v>0</v>
      </c>
      <c r="AR232" s="147" t="s">
        <v>251</v>
      </c>
      <c r="AT232" s="147" t="s">
        <v>197</v>
      </c>
      <c r="AU232" s="147" t="s">
        <v>76</v>
      </c>
      <c r="AY232" s="13" t="s">
        <v>195</v>
      </c>
      <c r="BE232" s="148">
        <f t="shared" si="39"/>
        <v>0</v>
      </c>
      <c r="BF232" s="148">
        <f t="shared" si="40"/>
        <v>0</v>
      </c>
      <c r="BG232" s="148">
        <f t="shared" si="41"/>
        <v>0</v>
      </c>
      <c r="BH232" s="148">
        <f t="shared" si="42"/>
        <v>0</v>
      </c>
      <c r="BI232" s="148">
        <f t="shared" si="43"/>
        <v>0</v>
      </c>
      <c r="BJ232" s="13" t="s">
        <v>82</v>
      </c>
      <c r="BK232" s="148">
        <f t="shared" si="44"/>
        <v>0</v>
      </c>
      <c r="BL232" s="13" t="s">
        <v>251</v>
      </c>
      <c r="BM232" s="147" t="s">
        <v>924</v>
      </c>
    </row>
    <row r="233" spans="2:65" s="1" customFormat="1" ht="24.2" customHeight="1">
      <c r="B233" s="135"/>
      <c r="C233" s="136" t="s">
        <v>552</v>
      </c>
      <c r="D233" s="136" t="s">
        <v>197</v>
      </c>
      <c r="E233" s="137" t="s">
        <v>2095</v>
      </c>
      <c r="F233" s="138" t="s">
        <v>2096</v>
      </c>
      <c r="G233" s="139" t="s">
        <v>336</v>
      </c>
      <c r="H233" s="140">
        <v>4</v>
      </c>
      <c r="I233" s="141"/>
      <c r="J233" s="141"/>
      <c r="K233" s="142"/>
      <c r="L233" s="25"/>
      <c r="M233" s="143" t="s">
        <v>1</v>
      </c>
      <c r="N233" s="144" t="s">
        <v>35</v>
      </c>
      <c r="O233" s="145">
        <v>0</v>
      </c>
      <c r="P233" s="145">
        <f t="shared" si="36"/>
        <v>0</v>
      </c>
      <c r="Q233" s="145">
        <v>0</v>
      </c>
      <c r="R233" s="145">
        <f t="shared" si="37"/>
        <v>0</v>
      </c>
      <c r="S233" s="145">
        <v>0</v>
      </c>
      <c r="T233" s="146">
        <f t="shared" si="38"/>
        <v>0</v>
      </c>
      <c r="AR233" s="147" t="s">
        <v>251</v>
      </c>
      <c r="AT233" s="147" t="s">
        <v>197</v>
      </c>
      <c r="AU233" s="147" t="s">
        <v>76</v>
      </c>
      <c r="AY233" s="13" t="s">
        <v>195</v>
      </c>
      <c r="BE233" s="148">
        <f t="shared" si="39"/>
        <v>0</v>
      </c>
      <c r="BF233" s="148">
        <f t="shared" si="40"/>
        <v>0</v>
      </c>
      <c r="BG233" s="148">
        <f t="shared" si="41"/>
        <v>0</v>
      </c>
      <c r="BH233" s="148">
        <f t="shared" si="42"/>
        <v>0</v>
      </c>
      <c r="BI233" s="148">
        <f t="shared" si="43"/>
        <v>0</v>
      </c>
      <c r="BJ233" s="13" t="s">
        <v>82</v>
      </c>
      <c r="BK233" s="148">
        <f t="shared" si="44"/>
        <v>0</v>
      </c>
      <c r="BL233" s="13" t="s">
        <v>251</v>
      </c>
      <c r="BM233" s="147" t="s">
        <v>602</v>
      </c>
    </row>
    <row r="234" spans="2:65" s="1" customFormat="1" ht="24.2" customHeight="1">
      <c r="B234" s="135"/>
      <c r="C234" s="136" t="s">
        <v>406</v>
      </c>
      <c r="D234" s="136" t="s">
        <v>197</v>
      </c>
      <c r="E234" s="137" t="s">
        <v>2097</v>
      </c>
      <c r="F234" s="138" t="s">
        <v>2098</v>
      </c>
      <c r="G234" s="139" t="s">
        <v>336</v>
      </c>
      <c r="H234" s="140">
        <v>4</v>
      </c>
      <c r="I234" s="141"/>
      <c r="J234" s="141"/>
      <c r="K234" s="142"/>
      <c r="L234" s="25"/>
      <c r="M234" s="143" t="s">
        <v>1</v>
      </c>
      <c r="N234" s="144" t="s">
        <v>35</v>
      </c>
      <c r="O234" s="145">
        <v>0</v>
      </c>
      <c r="P234" s="145">
        <f t="shared" si="36"/>
        <v>0</v>
      </c>
      <c r="Q234" s="145">
        <v>0</v>
      </c>
      <c r="R234" s="145">
        <f t="shared" si="37"/>
        <v>0</v>
      </c>
      <c r="S234" s="145">
        <v>0</v>
      </c>
      <c r="T234" s="146">
        <f t="shared" si="38"/>
        <v>0</v>
      </c>
      <c r="AR234" s="147" t="s">
        <v>251</v>
      </c>
      <c r="AT234" s="147" t="s">
        <v>197</v>
      </c>
      <c r="AU234" s="147" t="s">
        <v>76</v>
      </c>
      <c r="AY234" s="13" t="s">
        <v>195</v>
      </c>
      <c r="BE234" s="148">
        <f t="shared" si="39"/>
        <v>0</v>
      </c>
      <c r="BF234" s="148">
        <f t="shared" si="40"/>
        <v>0</v>
      </c>
      <c r="BG234" s="148">
        <f t="shared" si="41"/>
        <v>0</v>
      </c>
      <c r="BH234" s="148">
        <f t="shared" si="42"/>
        <v>0</v>
      </c>
      <c r="BI234" s="148">
        <f t="shared" si="43"/>
        <v>0</v>
      </c>
      <c r="BJ234" s="13" t="s">
        <v>82</v>
      </c>
      <c r="BK234" s="148">
        <f t="shared" si="44"/>
        <v>0</v>
      </c>
      <c r="BL234" s="13" t="s">
        <v>251</v>
      </c>
      <c r="BM234" s="147" t="s">
        <v>606</v>
      </c>
    </row>
    <row r="235" spans="2:65" s="1" customFormat="1" ht="24.2" customHeight="1">
      <c r="B235" s="135"/>
      <c r="C235" s="136" t="s">
        <v>571</v>
      </c>
      <c r="D235" s="136" t="s">
        <v>197</v>
      </c>
      <c r="E235" s="137" t="s">
        <v>2099</v>
      </c>
      <c r="F235" s="138" t="s">
        <v>2100</v>
      </c>
      <c r="G235" s="139" t="s">
        <v>336</v>
      </c>
      <c r="H235" s="140">
        <v>8</v>
      </c>
      <c r="I235" s="141"/>
      <c r="J235" s="141"/>
      <c r="K235" s="142"/>
      <c r="L235" s="25"/>
      <c r="M235" s="143" t="s">
        <v>1</v>
      </c>
      <c r="N235" s="144" t="s">
        <v>35</v>
      </c>
      <c r="O235" s="145">
        <v>0</v>
      </c>
      <c r="P235" s="145">
        <f t="shared" si="36"/>
        <v>0</v>
      </c>
      <c r="Q235" s="145">
        <v>0</v>
      </c>
      <c r="R235" s="145">
        <f t="shared" si="37"/>
        <v>0</v>
      </c>
      <c r="S235" s="145">
        <v>0</v>
      </c>
      <c r="T235" s="146">
        <f t="shared" si="38"/>
        <v>0</v>
      </c>
      <c r="AR235" s="147" t="s">
        <v>251</v>
      </c>
      <c r="AT235" s="147" t="s">
        <v>197</v>
      </c>
      <c r="AU235" s="147" t="s">
        <v>76</v>
      </c>
      <c r="AY235" s="13" t="s">
        <v>195</v>
      </c>
      <c r="BE235" s="148">
        <f t="shared" si="39"/>
        <v>0</v>
      </c>
      <c r="BF235" s="148">
        <f t="shared" si="40"/>
        <v>0</v>
      </c>
      <c r="BG235" s="148">
        <f t="shared" si="41"/>
        <v>0</v>
      </c>
      <c r="BH235" s="148">
        <f t="shared" si="42"/>
        <v>0</v>
      </c>
      <c r="BI235" s="148">
        <f t="shared" si="43"/>
        <v>0</v>
      </c>
      <c r="BJ235" s="13" t="s">
        <v>82</v>
      </c>
      <c r="BK235" s="148">
        <f t="shared" si="44"/>
        <v>0</v>
      </c>
      <c r="BL235" s="13" t="s">
        <v>251</v>
      </c>
      <c r="BM235" s="147" t="s">
        <v>944</v>
      </c>
    </row>
    <row r="236" spans="2:65" s="1" customFormat="1" ht="37.9" customHeight="1">
      <c r="B236" s="135"/>
      <c r="C236" s="149" t="s">
        <v>413</v>
      </c>
      <c r="D236" s="149" t="s">
        <v>270</v>
      </c>
      <c r="E236" s="150" t="s">
        <v>2101</v>
      </c>
      <c r="F236" s="151" t="s">
        <v>2102</v>
      </c>
      <c r="G236" s="152" t="s">
        <v>336</v>
      </c>
      <c r="H236" s="153">
        <v>8</v>
      </c>
      <c r="I236" s="154"/>
      <c r="J236" s="154"/>
      <c r="K236" s="155"/>
      <c r="L236" s="156"/>
      <c r="M236" s="157" t="s">
        <v>1</v>
      </c>
      <c r="N236" s="158" t="s">
        <v>35</v>
      </c>
      <c r="O236" s="145">
        <v>0</v>
      </c>
      <c r="P236" s="145">
        <f t="shared" si="36"/>
        <v>0</v>
      </c>
      <c r="Q236" s="145">
        <v>0</v>
      </c>
      <c r="R236" s="145">
        <f t="shared" si="37"/>
        <v>0</v>
      </c>
      <c r="S236" s="145">
        <v>0</v>
      </c>
      <c r="T236" s="146">
        <f t="shared" si="38"/>
        <v>0</v>
      </c>
      <c r="AR236" s="147" t="s">
        <v>279</v>
      </c>
      <c r="AT236" s="147" t="s">
        <v>270</v>
      </c>
      <c r="AU236" s="147" t="s">
        <v>76</v>
      </c>
      <c r="AY236" s="13" t="s">
        <v>195</v>
      </c>
      <c r="BE236" s="148">
        <f t="shared" si="39"/>
        <v>0</v>
      </c>
      <c r="BF236" s="148">
        <f t="shared" si="40"/>
        <v>0</v>
      </c>
      <c r="BG236" s="148">
        <f t="shared" si="41"/>
        <v>0</v>
      </c>
      <c r="BH236" s="148">
        <f t="shared" si="42"/>
        <v>0</v>
      </c>
      <c r="BI236" s="148">
        <f t="shared" si="43"/>
        <v>0</v>
      </c>
      <c r="BJ236" s="13" t="s">
        <v>82</v>
      </c>
      <c r="BK236" s="148">
        <f t="shared" si="44"/>
        <v>0</v>
      </c>
      <c r="BL236" s="13" t="s">
        <v>251</v>
      </c>
      <c r="BM236" s="147" t="s">
        <v>952</v>
      </c>
    </row>
    <row r="237" spans="2:65" s="1" customFormat="1" ht="24.2" customHeight="1">
      <c r="B237" s="135"/>
      <c r="C237" s="136" t="s">
        <v>579</v>
      </c>
      <c r="D237" s="136" t="s">
        <v>197</v>
      </c>
      <c r="E237" s="137" t="s">
        <v>2103</v>
      </c>
      <c r="F237" s="138" t="s">
        <v>2104</v>
      </c>
      <c r="G237" s="139" t="s">
        <v>336</v>
      </c>
      <c r="H237" s="140">
        <v>4</v>
      </c>
      <c r="I237" s="141"/>
      <c r="J237" s="141"/>
      <c r="K237" s="142"/>
      <c r="L237" s="25"/>
      <c r="M237" s="143" t="s">
        <v>1</v>
      </c>
      <c r="N237" s="144" t="s">
        <v>35</v>
      </c>
      <c r="O237" s="145">
        <v>0</v>
      </c>
      <c r="P237" s="145">
        <f t="shared" si="36"/>
        <v>0</v>
      </c>
      <c r="Q237" s="145">
        <v>0</v>
      </c>
      <c r="R237" s="145">
        <f t="shared" si="37"/>
        <v>0</v>
      </c>
      <c r="S237" s="145">
        <v>0</v>
      </c>
      <c r="T237" s="146">
        <f t="shared" si="38"/>
        <v>0</v>
      </c>
      <c r="AR237" s="147" t="s">
        <v>251</v>
      </c>
      <c r="AT237" s="147" t="s">
        <v>197</v>
      </c>
      <c r="AU237" s="147" t="s">
        <v>76</v>
      </c>
      <c r="AY237" s="13" t="s">
        <v>195</v>
      </c>
      <c r="BE237" s="148">
        <f t="shared" si="39"/>
        <v>0</v>
      </c>
      <c r="BF237" s="148">
        <f t="shared" si="40"/>
        <v>0</v>
      </c>
      <c r="BG237" s="148">
        <f t="shared" si="41"/>
        <v>0</v>
      </c>
      <c r="BH237" s="148">
        <f t="shared" si="42"/>
        <v>0</v>
      </c>
      <c r="BI237" s="148">
        <f t="shared" si="43"/>
        <v>0</v>
      </c>
      <c r="BJ237" s="13" t="s">
        <v>82</v>
      </c>
      <c r="BK237" s="148">
        <f t="shared" si="44"/>
        <v>0</v>
      </c>
      <c r="BL237" s="13" t="s">
        <v>251</v>
      </c>
      <c r="BM237" s="147" t="s">
        <v>960</v>
      </c>
    </row>
    <row r="238" spans="2:65" s="1" customFormat="1" ht="16.5" customHeight="1">
      <c r="B238" s="135"/>
      <c r="C238" s="136" t="s">
        <v>417</v>
      </c>
      <c r="D238" s="136" t="s">
        <v>197</v>
      </c>
      <c r="E238" s="137" t="s">
        <v>1875</v>
      </c>
      <c r="F238" s="138" t="s">
        <v>1876</v>
      </c>
      <c r="G238" s="139" t="s">
        <v>336</v>
      </c>
      <c r="H238" s="140">
        <v>4</v>
      </c>
      <c r="I238" s="141"/>
      <c r="J238" s="141"/>
      <c r="K238" s="142"/>
      <c r="L238" s="25"/>
      <c r="M238" s="143" t="s">
        <v>1</v>
      </c>
      <c r="N238" s="144" t="s">
        <v>35</v>
      </c>
      <c r="O238" s="145">
        <v>0</v>
      </c>
      <c r="P238" s="145">
        <f t="shared" si="36"/>
        <v>0</v>
      </c>
      <c r="Q238" s="145">
        <v>0</v>
      </c>
      <c r="R238" s="145">
        <f t="shared" si="37"/>
        <v>0</v>
      </c>
      <c r="S238" s="145">
        <v>0</v>
      </c>
      <c r="T238" s="146">
        <f t="shared" si="38"/>
        <v>0</v>
      </c>
      <c r="AR238" s="147" t="s">
        <v>251</v>
      </c>
      <c r="AT238" s="147" t="s">
        <v>197</v>
      </c>
      <c r="AU238" s="147" t="s">
        <v>76</v>
      </c>
      <c r="AY238" s="13" t="s">
        <v>195</v>
      </c>
      <c r="BE238" s="148">
        <f t="shared" si="39"/>
        <v>0</v>
      </c>
      <c r="BF238" s="148">
        <f t="shared" si="40"/>
        <v>0</v>
      </c>
      <c r="BG238" s="148">
        <f t="shared" si="41"/>
        <v>0</v>
      </c>
      <c r="BH238" s="148">
        <f t="shared" si="42"/>
        <v>0</v>
      </c>
      <c r="BI238" s="148">
        <f t="shared" si="43"/>
        <v>0</v>
      </c>
      <c r="BJ238" s="13" t="s">
        <v>82</v>
      </c>
      <c r="BK238" s="148">
        <f t="shared" si="44"/>
        <v>0</v>
      </c>
      <c r="BL238" s="13" t="s">
        <v>251</v>
      </c>
      <c r="BM238" s="147" t="s">
        <v>970</v>
      </c>
    </row>
    <row r="239" spans="2:65" s="1" customFormat="1" ht="24.2" customHeight="1">
      <c r="B239" s="135"/>
      <c r="C239" s="136" t="s">
        <v>586</v>
      </c>
      <c r="D239" s="136" t="s">
        <v>197</v>
      </c>
      <c r="E239" s="137" t="s">
        <v>2105</v>
      </c>
      <c r="F239" s="138" t="s">
        <v>2106</v>
      </c>
      <c r="G239" s="139" t="s">
        <v>596</v>
      </c>
      <c r="H239" s="140">
        <v>32.765000000000001</v>
      </c>
      <c r="I239" s="141"/>
      <c r="J239" s="141"/>
      <c r="K239" s="142"/>
      <c r="L239" s="25"/>
      <c r="M239" s="143" t="s">
        <v>1</v>
      </c>
      <c r="N239" s="144" t="s">
        <v>35</v>
      </c>
      <c r="O239" s="145">
        <v>0</v>
      </c>
      <c r="P239" s="145">
        <f t="shared" si="36"/>
        <v>0</v>
      </c>
      <c r="Q239" s="145">
        <v>0</v>
      </c>
      <c r="R239" s="145">
        <f t="shared" si="37"/>
        <v>0</v>
      </c>
      <c r="S239" s="145">
        <v>0</v>
      </c>
      <c r="T239" s="146">
        <f t="shared" si="38"/>
        <v>0</v>
      </c>
      <c r="AR239" s="147" t="s">
        <v>251</v>
      </c>
      <c r="AT239" s="147" t="s">
        <v>197</v>
      </c>
      <c r="AU239" s="147" t="s">
        <v>76</v>
      </c>
      <c r="AY239" s="13" t="s">
        <v>195</v>
      </c>
      <c r="BE239" s="148">
        <f t="shared" si="39"/>
        <v>0</v>
      </c>
      <c r="BF239" s="148">
        <f t="shared" si="40"/>
        <v>0</v>
      </c>
      <c r="BG239" s="148">
        <f t="shared" si="41"/>
        <v>0</v>
      </c>
      <c r="BH239" s="148">
        <f t="shared" si="42"/>
        <v>0</v>
      </c>
      <c r="BI239" s="148">
        <f t="shared" si="43"/>
        <v>0</v>
      </c>
      <c r="BJ239" s="13" t="s">
        <v>82</v>
      </c>
      <c r="BK239" s="148">
        <f t="shared" si="44"/>
        <v>0</v>
      </c>
      <c r="BL239" s="13" t="s">
        <v>251</v>
      </c>
      <c r="BM239" s="147" t="s">
        <v>980</v>
      </c>
    </row>
    <row r="240" spans="2:65" s="1" customFormat="1" ht="24.2" customHeight="1">
      <c r="B240" s="135"/>
      <c r="C240" s="136" t="s">
        <v>421</v>
      </c>
      <c r="D240" s="136" t="s">
        <v>197</v>
      </c>
      <c r="E240" s="137" t="s">
        <v>1881</v>
      </c>
      <c r="F240" s="138" t="s">
        <v>1882</v>
      </c>
      <c r="G240" s="139" t="s">
        <v>596</v>
      </c>
      <c r="H240" s="140">
        <v>32.765000000000001</v>
      </c>
      <c r="I240" s="141"/>
      <c r="J240" s="141"/>
      <c r="K240" s="142"/>
      <c r="L240" s="25"/>
      <c r="M240" s="143" t="s">
        <v>1</v>
      </c>
      <c r="N240" s="144" t="s">
        <v>35</v>
      </c>
      <c r="O240" s="145">
        <v>0</v>
      </c>
      <c r="P240" s="145">
        <f t="shared" si="36"/>
        <v>0</v>
      </c>
      <c r="Q240" s="145">
        <v>0</v>
      </c>
      <c r="R240" s="145">
        <f t="shared" si="37"/>
        <v>0</v>
      </c>
      <c r="S240" s="145">
        <v>0</v>
      </c>
      <c r="T240" s="146">
        <f t="shared" si="38"/>
        <v>0</v>
      </c>
      <c r="AR240" s="147" t="s">
        <v>251</v>
      </c>
      <c r="AT240" s="147" t="s">
        <v>197</v>
      </c>
      <c r="AU240" s="147" t="s">
        <v>76</v>
      </c>
      <c r="AY240" s="13" t="s">
        <v>195</v>
      </c>
      <c r="BE240" s="148">
        <f t="shared" si="39"/>
        <v>0</v>
      </c>
      <c r="BF240" s="148">
        <f t="shared" si="40"/>
        <v>0</v>
      </c>
      <c r="BG240" s="148">
        <f t="shared" si="41"/>
        <v>0</v>
      </c>
      <c r="BH240" s="148">
        <f t="shared" si="42"/>
        <v>0</v>
      </c>
      <c r="BI240" s="148">
        <f t="shared" si="43"/>
        <v>0</v>
      </c>
      <c r="BJ240" s="13" t="s">
        <v>82</v>
      </c>
      <c r="BK240" s="148">
        <f t="shared" si="44"/>
        <v>0</v>
      </c>
      <c r="BL240" s="13" t="s">
        <v>251</v>
      </c>
      <c r="BM240" s="147" t="s">
        <v>626</v>
      </c>
    </row>
    <row r="241" spans="2:65" s="11" customFormat="1" ht="25.9" customHeight="1">
      <c r="B241" s="124"/>
      <c r="D241" s="125" t="s">
        <v>68</v>
      </c>
      <c r="E241" s="126" t="s">
        <v>2107</v>
      </c>
      <c r="F241" s="126" t="s">
        <v>2108</v>
      </c>
      <c r="J241" s="127"/>
      <c r="L241" s="124"/>
      <c r="M241" s="128"/>
      <c r="P241" s="129">
        <f>SUM(P242:P265)</f>
        <v>0</v>
      </c>
      <c r="R241" s="129">
        <f>SUM(R242:R265)</f>
        <v>0</v>
      </c>
      <c r="T241" s="130">
        <f>SUM(T242:T265)</f>
        <v>0</v>
      </c>
      <c r="AR241" s="125" t="s">
        <v>82</v>
      </c>
      <c r="AT241" s="131" t="s">
        <v>68</v>
      </c>
      <c r="AU241" s="131" t="s">
        <v>69</v>
      </c>
      <c r="AY241" s="125" t="s">
        <v>195</v>
      </c>
      <c r="BK241" s="132">
        <f>SUM(BK242:BK265)</f>
        <v>0</v>
      </c>
    </row>
    <row r="242" spans="2:65" s="1" customFormat="1" ht="37.9" customHeight="1">
      <c r="B242" s="135"/>
      <c r="C242" s="136" t="s">
        <v>593</v>
      </c>
      <c r="D242" s="136" t="s">
        <v>197</v>
      </c>
      <c r="E242" s="137" t="s">
        <v>2109</v>
      </c>
      <c r="F242" s="138" t="s">
        <v>2110</v>
      </c>
      <c r="G242" s="139" t="s">
        <v>229</v>
      </c>
      <c r="H242" s="140">
        <v>980</v>
      </c>
      <c r="I242" s="141"/>
      <c r="J242" s="141"/>
      <c r="K242" s="142"/>
      <c r="L242" s="25"/>
      <c r="M242" s="143" t="s">
        <v>1</v>
      </c>
      <c r="N242" s="144" t="s">
        <v>35</v>
      </c>
      <c r="O242" s="145">
        <v>0</v>
      </c>
      <c r="P242" s="145">
        <f t="shared" ref="P242:P265" si="45">O242*H242</f>
        <v>0</v>
      </c>
      <c r="Q242" s="145">
        <v>0</v>
      </c>
      <c r="R242" s="145">
        <f t="shared" ref="R242:R265" si="46">Q242*H242</f>
        <v>0</v>
      </c>
      <c r="S242" s="145">
        <v>0</v>
      </c>
      <c r="T242" s="146">
        <f t="shared" ref="T242:T265" si="47">S242*H242</f>
        <v>0</v>
      </c>
      <c r="AR242" s="147" t="s">
        <v>251</v>
      </c>
      <c r="AT242" s="147" t="s">
        <v>197</v>
      </c>
      <c r="AU242" s="147" t="s">
        <v>76</v>
      </c>
      <c r="AY242" s="13" t="s">
        <v>195</v>
      </c>
      <c r="BE242" s="148">
        <f t="shared" ref="BE242:BE265" si="48">IF(N242="základná",J242,0)</f>
        <v>0</v>
      </c>
      <c r="BF242" s="148">
        <f t="shared" ref="BF242:BF265" si="49">IF(N242="znížená",J242,0)</f>
        <v>0</v>
      </c>
      <c r="BG242" s="148">
        <f t="shared" ref="BG242:BG265" si="50">IF(N242="zákl. prenesená",J242,0)</f>
        <v>0</v>
      </c>
      <c r="BH242" s="148">
        <f t="shared" ref="BH242:BH265" si="51">IF(N242="zníž. prenesená",J242,0)</f>
        <v>0</v>
      </c>
      <c r="BI242" s="148">
        <f t="shared" ref="BI242:BI265" si="52">IF(N242="nulová",J242,0)</f>
        <v>0</v>
      </c>
      <c r="BJ242" s="13" t="s">
        <v>82</v>
      </c>
      <c r="BK242" s="148">
        <f t="shared" ref="BK242:BK265" si="53">ROUND(I242*H242,2)</f>
        <v>0</v>
      </c>
      <c r="BL242" s="13" t="s">
        <v>251</v>
      </c>
      <c r="BM242" s="147" t="s">
        <v>630</v>
      </c>
    </row>
    <row r="243" spans="2:65" s="1" customFormat="1" ht="37.9" customHeight="1">
      <c r="B243" s="135"/>
      <c r="C243" s="149" t="s">
        <v>425</v>
      </c>
      <c r="D243" s="149" t="s">
        <v>270</v>
      </c>
      <c r="E243" s="150" t="s">
        <v>2111</v>
      </c>
      <c r="F243" s="151" t="s">
        <v>2112</v>
      </c>
      <c r="G243" s="152" t="s">
        <v>229</v>
      </c>
      <c r="H243" s="153">
        <v>980</v>
      </c>
      <c r="I243" s="154"/>
      <c r="J243" s="154"/>
      <c r="K243" s="155"/>
      <c r="L243" s="156"/>
      <c r="M243" s="157" t="s">
        <v>1</v>
      </c>
      <c r="N243" s="158" t="s">
        <v>35</v>
      </c>
      <c r="O243" s="145">
        <v>0</v>
      </c>
      <c r="P243" s="145">
        <f t="shared" si="45"/>
        <v>0</v>
      </c>
      <c r="Q243" s="145">
        <v>0</v>
      </c>
      <c r="R243" s="145">
        <f t="shared" si="46"/>
        <v>0</v>
      </c>
      <c r="S243" s="145">
        <v>0</v>
      </c>
      <c r="T243" s="146">
        <f t="shared" si="47"/>
        <v>0</v>
      </c>
      <c r="AR243" s="147" t="s">
        <v>279</v>
      </c>
      <c r="AT243" s="147" t="s">
        <v>270</v>
      </c>
      <c r="AU243" s="147" t="s">
        <v>76</v>
      </c>
      <c r="AY243" s="13" t="s">
        <v>195</v>
      </c>
      <c r="BE243" s="148">
        <f t="shared" si="48"/>
        <v>0</v>
      </c>
      <c r="BF243" s="148">
        <f t="shared" si="49"/>
        <v>0</v>
      </c>
      <c r="BG243" s="148">
        <f t="shared" si="50"/>
        <v>0</v>
      </c>
      <c r="BH243" s="148">
        <f t="shared" si="51"/>
        <v>0</v>
      </c>
      <c r="BI243" s="148">
        <f t="shared" si="52"/>
        <v>0</v>
      </c>
      <c r="BJ243" s="13" t="s">
        <v>82</v>
      </c>
      <c r="BK243" s="148">
        <f t="shared" si="53"/>
        <v>0</v>
      </c>
      <c r="BL243" s="13" t="s">
        <v>251</v>
      </c>
      <c r="BM243" s="147" t="s">
        <v>633</v>
      </c>
    </row>
    <row r="244" spans="2:65" s="1" customFormat="1" ht="24.2" customHeight="1">
      <c r="B244" s="135"/>
      <c r="C244" s="149" t="s">
        <v>603</v>
      </c>
      <c r="D244" s="149" t="s">
        <v>270</v>
      </c>
      <c r="E244" s="150" t="s">
        <v>2113</v>
      </c>
      <c r="F244" s="151" t="s">
        <v>2114</v>
      </c>
      <c r="G244" s="152" t="s">
        <v>299</v>
      </c>
      <c r="H244" s="153">
        <v>1150</v>
      </c>
      <c r="I244" s="154"/>
      <c r="J244" s="154"/>
      <c r="K244" s="155"/>
      <c r="L244" s="156"/>
      <c r="M244" s="157" t="s">
        <v>1</v>
      </c>
      <c r="N244" s="158" t="s">
        <v>35</v>
      </c>
      <c r="O244" s="145">
        <v>0</v>
      </c>
      <c r="P244" s="145">
        <f t="shared" si="45"/>
        <v>0</v>
      </c>
      <c r="Q244" s="145">
        <v>0</v>
      </c>
      <c r="R244" s="145">
        <f t="shared" si="46"/>
        <v>0</v>
      </c>
      <c r="S244" s="145">
        <v>0</v>
      </c>
      <c r="T244" s="146">
        <f t="shared" si="47"/>
        <v>0</v>
      </c>
      <c r="AR244" s="147" t="s">
        <v>279</v>
      </c>
      <c r="AT244" s="147" t="s">
        <v>270</v>
      </c>
      <c r="AU244" s="147" t="s">
        <v>76</v>
      </c>
      <c r="AY244" s="13" t="s">
        <v>195</v>
      </c>
      <c r="BE244" s="148">
        <f t="shared" si="48"/>
        <v>0</v>
      </c>
      <c r="BF244" s="148">
        <f t="shared" si="49"/>
        <v>0</v>
      </c>
      <c r="BG244" s="148">
        <f t="shared" si="50"/>
        <v>0</v>
      </c>
      <c r="BH244" s="148">
        <f t="shared" si="51"/>
        <v>0</v>
      </c>
      <c r="BI244" s="148">
        <f t="shared" si="52"/>
        <v>0</v>
      </c>
      <c r="BJ244" s="13" t="s">
        <v>82</v>
      </c>
      <c r="BK244" s="148">
        <f t="shared" si="53"/>
        <v>0</v>
      </c>
      <c r="BL244" s="13" t="s">
        <v>251</v>
      </c>
      <c r="BM244" s="147" t="s">
        <v>637</v>
      </c>
    </row>
    <row r="245" spans="2:65" s="1" customFormat="1" ht="16.5" customHeight="1">
      <c r="B245" s="135"/>
      <c r="C245" s="149" t="s">
        <v>429</v>
      </c>
      <c r="D245" s="149" t="s">
        <v>270</v>
      </c>
      <c r="E245" s="150" t="s">
        <v>2115</v>
      </c>
      <c r="F245" s="151" t="s">
        <v>2116</v>
      </c>
      <c r="G245" s="152" t="s">
        <v>574</v>
      </c>
      <c r="H245" s="153">
        <v>192</v>
      </c>
      <c r="I245" s="154"/>
      <c r="J245" s="154"/>
      <c r="K245" s="155"/>
      <c r="L245" s="156"/>
      <c r="M245" s="157" t="s">
        <v>1</v>
      </c>
      <c r="N245" s="158" t="s">
        <v>35</v>
      </c>
      <c r="O245" s="145">
        <v>0</v>
      </c>
      <c r="P245" s="145">
        <f t="shared" si="45"/>
        <v>0</v>
      </c>
      <c r="Q245" s="145">
        <v>0</v>
      </c>
      <c r="R245" s="145">
        <f t="shared" si="46"/>
        <v>0</v>
      </c>
      <c r="S245" s="145">
        <v>0</v>
      </c>
      <c r="T245" s="146">
        <f t="shared" si="47"/>
        <v>0</v>
      </c>
      <c r="AR245" s="147" t="s">
        <v>279</v>
      </c>
      <c r="AT245" s="147" t="s">
        <v>270</v>
      </c>
      <c r="AU245" s="147" t="s">
        <v>76</v>
      </c>
      <c r="AY245" s="13" t="s">
        <v>195</v>
      </c>
      <c r="BE245" s="148">
        <f t="shared" si="48"/>
        <v>0</v>
      </c>
      <c r="BF245" s="148">
        <f t="shared" si="49"/>
        <v>0</v>
      </c>
      <c r="BG245" s="148">
        <f t="shared" si="50"/>
        <v>0</v>
      </c>
      <c r="BH245" s="148">
        <f t="shared" si="51"/>
        <v>0</v>
      </c>
      <c r="BI245" s="148">
        <f t="shared" si="52"/>
        <v>0</v>
      </c>
      <c r="BJ245" s="13" t="s">
        <v>82</v>
      </c>
      <c r="BK245" s="148">
        <f t="shared" si="53"/>
        <v>0</v>
      </c>
      <c r="BL245" s="13" t="s">
        <v>251</v>
      </c>
      <c r="BM245" s="147" t="s">
        <v>640</v>
      </c>
    </row>
    <row r="246" spans="2:65" s="1" customFormat="1" ht="24.2" customHeight="1">
      <c r="B246" s="135"/>
      <c r="C246" s="149" t="s">
        <v>610</v>
      </c>
      <c r="D246" s="149" t="s">
        <v>270</v>
      </c>
      <c r="E246" s="150" t="s">
        <v>2117</v>
      </c>
      <c r="F246" s="151" t="s">
        <v>2118</v>
      </c>
      <c r="G246" s="152" t="s">
        <v>336</v>
      </c>
      <c r="H246" s="153">
        <v>146</v>
      </c>
      <c r="I246" s="154"/>
      <c r="J246" s="154"/>
      <c r="K246" s="155"/>
      <c r="L246" s="156"/>
      <c r="M246" s="157" t="s">
        <v>1</v>
      </c>
      <c r="N246" s="158" t="s">
        <v>35</v>
      </c>
      <c r="O246" s="145">
        <v>0</v>
      </c>
      <c r="P246" s="145">
        <f t="shared" si="45"/>
        <v>0</v>
      </c>
      <c r="Q246" s="145">
        <v>0</v>
      </c>
      <c r="R246" s="145">
        <f t="shared" si="46"/>
        <v>0</v>
      </c>
      <c r="S246" s="145">
        <v>0</v>
      </c>
      <c r="T246" s="146">
        <f t="shared" si="47"/>
        <v>0</v>
      </c>
      <c r="AR246" s="147" t="s">
        <v>279</v>
      </c>
      <c r="AT246" s="147" t="s">
        <v>270</v>
      </c>
      <c r="AU246" s="147" t="s">
        <v>76</v>
      </c>
      <c r="AY246" s="13" t="s">
        <v>195</v>
      </c>
      <c r="BE246" s="148">
        <f t="shared" si="48"/>
        <v>0</v>
      </c>
      <c r="BF246" s="148">
        <f t="shared" si="49"/>
        <v>0</v>
      </c>
      <c r="BG246" s="148">
        <f t="shared" si="50"/>
        <v>0</v>
      </c>
      <c r="BH246" s="148">
        <f t="shared" si="51"/>
        <v>0</v>
      </c>
      <c r="BI246" s="148">
        <f t="shared" si="52"/>
        <v>0</v>
      </c>
      <c r="BJ246" s="13" t="s">
        <v>82</v>
      </c>
      <c r="BK246" s="148">
        <f t="shared" si="53"/>
        <v>0</v>
      </c>
      <c r="BL246" s="13" t="s">
        <v>251</v>
      </c>
      <c r="BM246" s="147" t="s">
        <v>686</v>
      </c>
    </row>
    <row r="247" spans="2:65" s="1" customFormat="1" ht="24.2" customHeight="1">
      <c r="B247" s="135"/>
      <c r="C247" s="149" t="s">
        <v>614</v>
      </c>
      <c r="D247" s="149" t="s">
        <v>270</v>
      </c>
      <c r="E247" s="150" t="s">
        <v>2119</v>
      </c>
      <c r="F247" s="151" t="s">
        <v>2120</v>
      </c>
      <c r="G247" s="152" t="s">
        <v>299</v>
      </c>
      <c r="H247" s="153">
        <v>5940</v>
      </c>
      <c r="I247" s="154"/>
      <c r="J247" s="154"/>
      <c r="K247" s="155"/>
      <c r="L247" s="156"/>
      <c r="M247" s="157" t="s">
        <v>1</v>
      </c>
      <c r="N247" s="158" t="s">
        <v>35</v>
      </c>
      <c r="O247" s="145">
        <v>0</v>
      </c>
      <c r="P247" s="145">
        <f t="shared" si="45"/>
        <v>0</v>
      </c>
      <c r="Q247" s="145">
        <v>0</v>
      </c>
      <c r="R247" s="145">
        <f t="shared" si="46"/>
        <v>0</v>
      </c>
      <c r="S247" s="145">
        <v>0</v>
      </c>
      <c r="T247" s="146">
        <f t="shared" si="47"/>
        <v>0</v>
      </c>
      <c r="AR247" s="147" t="s">
        <v>279</v>
      </c>
      <c r="AT247" s="147" t="s">
        <v>270</v>
      </c>
      <c r="AU247" s="147" t="s">
        <v>76</v>
      </c>
      <c r="AY247" s="13" t="s">
        <v>195</v>
      </c>
      <c r="BE247" s="148">
        <f t="shared" si="48"/>
        <v>0</v>
      </c>
      <c r="BF247" s="148">
        <f t="shared" si="49"/>
        <v>0</v>
      </c>
      <c r="BG247" s="148">
        <f t="shared" si="50"/>
        <v>0</v>
      </c>
      <c r="BH247" s="148">
        <f t="shared" si="51"/>
        <v>0</v>
      </c>
      <c r="BI247" s="148">
        <f t="shared" si="52"/>
        <v>0</v>
      </c>
      <c r="BJ247" s="13" t="s">
        <v>82</v>
      </c>
      <c r="BK247" s="148">
        <f t="shared" si="53"/>
        <v>0</v>
      </c>
      <c r="BL247" s="13" t="s">
        <v>251</v>
      </c>
      <c r="BM247" s="147" t="s">
        <v>690</v>
      </c>
    </row>
    <row r="248" spans="2:65" s="1" customFormat="1" ht="24.2" customHeight="1">
      <c r="B248" s="135"/>
      <c r="C248" s="136" t="s">
        <v>618</v>
      </c>
      <c r="D248" s="136" t="s">
        <v>197</v>
      </c>
      <c r="E248" s="137" t="s">
        <v>2121</v>
      </c>
      <c r="F248" s="138" t="s">
        <v>2122</v>
      </c>
      <c r="G248" s="139" t="s">
        <v>336</v>
      </c>
      <c r="H248" s="140">
        <v>1</v>
      </c>
      <c r="I248" s="141"/>
      <c r="J248" s="141"/>
      <c r="K248" s="142"/>
      <c r="L248" s="25"/>
      <c r="M248" s="143" t="s">
        <v>1</v>
      </c>
      <c r="N248" s="144" t="s">
        <v>35</v>
      </c>
      <c r="O248" s="145">
        <v>0</v>
      </c>
      <c r="P248" s="145">
        <f t="shared" si="45"/>
        <v>0</v>
      </c>
      <c r="Q248" s="145">
        <v>0</v>
      </c>
      <c r="R248" s="145">
        <f t="shared" si="46"/>
        <v>0</v>
      </c>
      <c r="S248" s="145">
        <v>0</v>
      </c>
      <c r="T248" s="146">
        <f t="shared" si="47"/>
        <v>0</v>
      </c>
      <c r="AR248" s="147" t="s">
        <v>251</v>
      </c>
      <c r="AT248" s="147" t="s">
        <v>197</v>
      </c>
      <c r="AU248" s="147" t="s">
        <v>76</v>
      </c>
      <c r="AY248" s="13" t="s">
        <v>195</v>
      </c>
      <c r="BE248" s="148">
        <f t="shared" si="48"/>
        <v>0</v>
      </c>
      <c r="BF248" s="148">
        <f t="shared" si="49"/>
        <v>0</v>
      </c>
      <c r="BG248" s="148">
        <f t="shared" si="50"/>
        <v>0</v>
      </c>
      <c r="BH248" s="148">
        <f t="shared" si="51"/>
        <v>0</v>
      </c>
      <c r="BI248" s="148">
        <f t="shared" si="52"/>
        <v>0</v>
      </c>
      <c r="BJ248" s="13" t="s">
        <v>82</v>
      </c>
      <c r="BK248" s="148">
        <f t="shared" si="53"/>
        <v>0</v>
      </c>
      <c r="BL248" s="13" t="s">
        <v>251</v>
      </c>
      <c r="BM248" s="147" t="s">
        <v>693</v>
      </c>
    </row>
    <row r="249" spans="2:65" s="1" customFormat="1" ht="37.9" customHeight="1">
      <c r="B249" s="135"/>
      <c r="C249" s="149" t="s">
        <v>433</v>
      </c>
      <c r="D249" s="149" t="s">
        <v>270</v>
      </c>
      <c r="E249" s="150" t="s">
        <v>2123</v>
      </c>
      <c r="F249" s="151" t="s">
        <v>2124</v>
      </c>
      <c r="G249" s="152" t="s">
        <v>336</v>
      </c>
      <c r="H249" s="153">
        <v>1</v>
      </c>
      <c r="I249" s="154"/>
      <c r="J249" s="154"/>
      <c r="K249" s="155"/>
      <c r="L249" s="156"/>
      <c r="M249" s="157" t="s">
        <v>1</v>
      </c>
      <c r="N249" s="158" t="s">
        <v>35</v>
      </c>
      <c r="O249" s="145">
        <v>0</v>
      </c>
      <c r="P249" s="145">
        <f t="shared" si="45"/>
        <v>0</v>
      </c>
      <c r="Q249" s="145">
        <v>0</v>
      </c>
      <c r="R249" s="145">
        <f t="shared" si="46"/>
        <v>0</v>
      </c>
      <c r="S249" s="145">
        <v>0</v>
      </c>
      <c r="T249" s="146">
        <f t="shared" si="47"/>
        <v>0</v>
      </c>
      <c r="AR249" s="147" t="s">
        <v>279</v>
      </c>
      <c r="AT249" s="147" t="s">
        <v>270</v>
      </c>
      <c r="AU249" s="147" t="s">
        <v>76</v>
      </c>
      <c r="AY249" s="13" t="s">
        <v>195</v>
      </c>
      <c r="BE249" s="148">
        <f t="shared" si="48"/>
        <v>0</v>
      </c>
      <c r="BF249" s="148">
        <f t="shared" si="49"/>
        <v>0</v>
      </c>
      <c r="BG249" s="148">
        <f t="shared" si="50"/>
        <v>0</v>
      </c>
      <c r="BH249" s="148">
        <f t="shared" si="51"/>
        <v>0</v>
      </c>
      <c r="BI249" s="148">
        <f t="shared" si="52"/>
        <v>0</v>
      </c>
      <c r="BJ249" s="13" t="s">
        <v>82</v>
      </c>
      <c r="BK249" s="148">
        <f t="shared" si="53"/>
        <v>0</v>
      </c>
      <c r="BL249" s="13" t="s">
        <v>251</v>
      </c>
      <c r="BM249" s="147" t="s">
        <v>697</v>
      </c>
    </row>
    <row r="250" spans="2:65" s="1" customFormat="1" ht="24.2" customHeight="1">
      <c r="B250" s="135"/>
      <c r="C250" s="136" t="s">
        <v>627</v>
      </c>
      <c r="D250" s="136" t="s">
        <v>197</v>
      </c>
      <c r="E250" s="137" t="s">
        <v>2125</v>
      </c>
      <c r="F250" s="138" t="s">
        <v>2126</v>
      </c>
      <c r="G250" s="139" t="s">
        <v>336</v>
      </c>
      <c r="H250" s="140">
        <v>1</v>
      </c>
      <c r="I250" s="141"/>
      <c r="J250" s="141"/>
      <c r="K250" s="142"/>
      <c r="L250" s="25"/>
      <c r="M250" s="143" t="s">
        <v>1</v>
      </c>
      <c r="N250" s="144" t="s">
        <v>35</v>
      </c>
      <c r="O250" s="145">
        <v>0</v>
      </c>
      <c r="P250" s="145">
        <f t="shared" si="45"/>
        <v>0</v>
      </c>
      <c r="Q250" s="145">
        <v>0</v>
      </c>
      <c r="R250" s="145">
        <f t="shared" si="46"/>
        <v>0</v>
      </c>
      <c r="S250" s="145">
        <v>0</v>
      </c>
      <c r="T250" s="146">
        <f t="shared" si="47"/>
        <v>0</v>
      </c>
      <c r="AR250" s="147" t="s">
        <v>251</v>
      </c>
      <c r="AT250" s="147" t="s">
        <v>197</v>
      </c>
      <c r="AU250" s="147" t="s">
        <v>76</v>
      </c>
      <c r="AY250" s="13" t="s">
        <v>195</v>
      </c>
      <c r="BE250" s="148">
        <f t="shared" si="48"/>
        <v>0</v>
      </c>
      <c r="BF250" s="148">
        <f t="shared" si="49"/>
        <v>0</v>
      </c>
      <c r="BG250" s="148">
        <f t="shared" si="50"/>
        <v>0</v>
      </c>
      <c r="BH250" s="148">
        <f t="shared" si="51"/>
        <v>0</v>
      </c>
      <c r="BI250" s="148">
        <f t="shared" si="52"/>
        <v>0</v>
      </c>
      <c r="BJ250" s="13" t="s">
        <v>82</v>
      </c>
      <c r="BK250" s="148">
        <f t="shared" si="53"/>
        <v>0</v>
      </c>
      <c r="BL250" s="13" t="s">
        <v>251</v>
      </c>
      <c r="BM250" s="147" t="s">
        <v>700</v>
      </c>
    </row>
    <row r="251" spans="2:65" s="1" customFormat="1" ht="37.9" customHeight="1">
      <c r="B251" s="135"/>
      <c r="C251" s="149" t="s">
        <v>437</v>
      </c>
      <c r="D251" s="149" t="s">
        <v>270</v>
      </c>
      <c r="E251" s="150" t="s">
        <v>2127</v>
      </c>
      <c r="F251" s="151" t="s">
        <v>2128</v>
      </c>
      <c r="G251" s="152" t="s">
        <v>336</v>
      </c>
      <c r="H251" s="153">
        <v>1</v>
      </c>
      <c r="I251" s="154"/>
      <c r="J251" s="154"/>
      <c r="K251" s="155"/>
      <c r="L251" s="156"/>
      <c r="M251" s="157" t="s">
        <v>1</v>
      </c>
      <c r="N251" s="158" t="s">
        <v>35</v>
      </c>
      <c r="O251" s="145">
        <v>0</v>
      </c>
      <c r="P251" s="145">
        <f t="shared" si="45"/>
        <v>0</v>
      </c>
      <c r="Q251" s="145">
        <v>0</v>
      </c>
      <c r="R251" s="145">
        <f t="shared" si="46"/>
        <v>0</v>
      </c>
      <c r="S251" s="145">
        <v>0</v>
      </c>
      <c r="T251" s="146">
        <f t="shared" si="47"/>
        <v>0</v>
      </c>
      <c r="AR251" s="147" t="s">
        <v>279</v>
      </c>
      <c r="AT251" s="147" t="s">
        <v>270</v>
      </c>
      <c r="AU251" s="147" t="s">
        <v>76</v>
      </c>
      <c r="AY251" s="13" t="s">
        <v>195</v>
      </c>
      <c r="BE251" s="148">
        <f t="shared" si="48"/>
        <v>0</v>
      </c>
      <c r="BF251" s="148">
        <f t="shared" si="49"/>
        <v>0</v>
      </c>
      <c r="BG251" s="148">
        <f t="shared" si="50"/>
        <v>0</v>
      </c>
      <c r="BH251" s="148">
        <f t="shared" si="51"/>
        <v>0</v>
      </c>
      <c r="BI251" s="148">
        <f t="shared" si="52"/>
        <v>0</v>
      </c>
      <c r="BJ251" s="13" t="s">
        <v>82</v>
      </c>
      <c r="BK251" s="148">
        <f t="shared" si="53"/>
        <v>0</v>
      </c>
      <c r="BL251" s="13" t="s">
        <v>251</v>
      </c>
      <c r="BM251" s="147" t="s">
        <v>704</v>
      </c>
    </row>
    <row r="252" spans="2:65" s="1" customFormat="1" ht="24.2" customHeight="1">
      <c r="B252" s="135"/>
      <c r="C252" s="136" t="s">
        <v>634</v>
      </c>
      <c r="D252" s="136" t="s">
        <v>197</v>
      </c>
      <c r="E252" s="137" t="s">
        <v>2129</v>
      </c>
      <c r="F252" s="138" t="s">
        <v>2130</v>
      </c>
      <c r="G252" s="139" t="s">
        <v>336</v>
      </c>
      <c r="H252" s="140">
        <v>1</v>
      </c>
      <c r="I252" s="141"/>
      <c r="J252" s="141"/>
      <c r="K252" s="142"/>
      <c r="L252" s="25"/>
      <c r="M252" s="143" t="s">
        <v>1</v>
      </c>
      <c r="N252" s="144" t="s">
        <v>35</v>
      </c>
      <c r="O252" s="145">
        <v>0</v>
      </c>
      <c r="P252" s="145">
        <f t="shared" si="45"/>
        <v>0</v>
      </c>
      <c r="Q252" s="145">
        <v>0</v>
      </c>
      <c r="R252" s="145">
        <f t="shared" si="46"/>
        <v>0</v>
      </c>
      <c r="S252" s="145">
        <v>0</v>
      </c>
      <c r="T252" s="146">
        <f t="shared" si="47"/>
        <v>0</v>
      </c>
      <c r="AR252" s="147" t="s">
        <v>251</v>
      </c>
      <c r="AT252" s="147" t="s">
        <v>197</v>
      </c>
      <c r="AU252" s="147" t="s">
        <v>76</v>
      </c>
      <c r="AY252" s="13" t="s">
        <v>195</v>
      </c>
      <c r="BE252" s="148">
        <f t="shared" si="48"/>
        <v>0</v>
      </c>
      <c r="BF252" s="148">
        <f t="shared" si="49"/>
        <v>0</v>
      </c>
      <c r="BG252" s="148">
        <f t="shared" si="50"/>
        <v>0</v>
      </c>
      <c r="BH252" s="148">
        <f t="shared" si="51"/>
        <v>0</v>
      </c>
      <c r="BI252" s="148">
        <f t="shared" si="52"/>
        <v>0</v>
      </c>
      <c r="BJ252" s="13" t="s">
        <v>82</v>
      </c>
      <c r="BK252" s="148">
        <f t="shared" si="53"/>
        <v>0</v>
      </c>
      <c r="BL252" s="13" t="s">
        <v>251</v>
      </c>
      <c r="BM252" s="147" t="s">
        <v>707</v>
      </c>
    </row>
    <row r="253" spans="2:65" s="1" customFormat="1" ht="37.9" customHeight="1">
      <c r="B253" s="135"/>
      <c r="C253" s="149" t="s">
        <v>441</v>
      </c>
      <c r="D253" s="149" t="s">
        <v>270</v>
      </c>
      <c r="E253" s="150" t="s">
        <v>2131</v>
      </c>
      <c r="F253" s="151" t="s">
        <v>2132</v>
      </c>
      <c r="G253" s="152" t="s">
        <v>336</v>
      </c>
      <c r="H253" s="153">
        <v>1</v>
      </c>
      <c r="I253" s="154"/>
      <c r="J253" s="154"/>
      <c r="K253" s="155"/>
      <c r="L253" s="156"/>
      <c r="M253" s="157" t="s">
        <v>1</v>
      </c>
      <c r="N253" s="158" t="s">
        <v>35</v>
      </c>
      <c r="O253" s="145">
        <v>0</v>
      </c>
      <c r="P253" s="145">
        <f t="shared" si="45"/>
        <v>0</v>
      </c>
      <c r="Q253" s="145">
        <v>0</v>
      </c>
      <c r="R253" s="145">
        <f t="shared" si="46"/>
        <v>0</v>
      </c>
      <c r="S253" s="145">
        <v>0</v>
      </c>
      <c r="T253" s="146">
        <f t="shared" si="47"/>
        <v>0</v>
      </c>
      <c r="AR253" s="147" t="s">
        <v>279</v>
      </c>
      <c r="AT253" s="147" t="s">
        <v>270</v>
      </c>
      <c r="AU253" s="147" t="s">
        <v>76</v>
      </c>
      <c r="AY253" s="13" t="s">
        <v>195</v>
      </c>
      <c r="BE253" s="148">
        <f t="shared" si="48"/>
        <v>0</v>
      </c>
      <c r="BF253" s="148">
        <f t="shared" si="49"/>
        <v>0</v>
      </c>
      <c r="BG253" s="148">
        <f t="shared" si="50"/>
        <v>0</v>
      </c>
      <c r="BH253" s="148">
        <f t="shared" si="51"/>
        <v>0</v>
      </c>
      <c r="BI253" s="148">
        <f t="shared" si="52"/>
        <v>0</v>
      </c>
      <c r="BJ253" s="13" t="s">
        <v>82</v>
      </c>
      <c r="BK253" s="148">
        <f t="shared" si="53"/>
        <v>0</v>
      </c>
      <c r="BL253" s="13" t="s">
        <v>251</v>
      </c>
      <c r="BM253" s="147" t="s">
        <v>711</v>
      </c>
    </row>
    <row r="254" spans="2:65" s="1" customFormat="1" ht="24.2" customHeight="1">
      <c r="B254" s="135"/>
      <c r="C254" s="136" t="s">
        <v>643</v>
      </c>
      <c r="D254" s="136" t="s">
        <v>197</v>
      </c>
      <c r="E254" s="137" t="s">
        <v>2133</v>
      </c>
      <c r="F254" s="138" t="s">
        <v>2134</v>
      </c>
      <c r="G254" s="139" t="s">
        <v>336</v>
      </c>
      <c r="H254" s="140">
        <v>2</v>
      </c>
      <c r="I254" s="141"/>
      <c r="J254" s="141"/>
      <c r="K254" s="142"/>
      <c r="L254" s="25"/>
      <c r="M254" s="143" t="s">
        <v>1</v>
      </c>
      <c r="N254" s="144" t="s">
        <v>35</v>
      </c>
      <c r="O254" s="145">
        <v>0</v>
      </c>
      <c r="P254" s="145">
        <f t="shared" si="45"/>
        <v>0</v>
      </c>
      <c r="Q254" s="145">
        <v>0</v>
      </c>
      <c r="R254" s="145">
        <f t="shared" si="46"/>
        <v>0</v>
      </c>
      <c r="S254" s="145">
        <v>0</v>
      </c>
      <c r="T254" s="146">
        <f t="shared" si="47"/>
        <v>0</v>
      </c>
      <c r="AR254" s="147" t="s">
        <v>251</v>
      </c>
      <c r="AT254" s="147" t="s">
        <v>197</v>
      </c>
      <c r="AU254" s="147" t="s">
        <v>76</v>
      </c>
      <c r="AY254" s="13" t="s">
        <v>195</v>
      </c>
      <c r="BE254" s="148">
        <f t="shared" si="48"/>
        <v>0</v>
      </c>
      <c r="BF254" s="148">
        <f t="shared" si="49"/>
        <v>0</v>
      </c>
      <c r="BG254" s="148">
        <f t="shared" si="50"/>
        <v>0</v>
      </c>
      <c r="BH254" s="148">
        <f t="shared" si="51"/>
        <v>0</v>
      </c>
      <c r="BI254" s="148">
        <f t="shared" si="52"/>
        <v>0</v>
      </c>
      <c r="BJ254" s="13" t="s">
        <v>82</v>
      </c>
      <c r="BK254" s="148">
        <f t="shared" si="53"/>
        <v>0</v>
      </c>
      <c r="BL254" s="13" t="s">
        <v>251</v>
      </c>
      <c r="BM254" s="147" t="s">
        <v>714</v>
      </c>
    </row>
    <row r="255" spans="2:65" s="1" customFormat="1" ht="37.9" customHeight="1">
      <c r="B255" s="135"/>
      <c r="C255" s="149" t="s">
        <v>445</v>
      </c>
      <c r="D255" s="149" t="s">
        <v>270</v>
      </c>
      <c r="E255" s="150" t="s">
        <v>2135</v>
      </c>
      <c r="F255" s="151" t="s">
        <v>2136</v>
      </c>
      <c r="G255" s="152" t="s">
        <v>336</v>
      </c>
      <c r="H255" s="153">
        <v>2</v>
      </c>
      <c r="I255" s="154"/>
      <c r="J255" s="154"/>
      <c r="K255" s="155"/>
      <c r="L255" s="156"/>
      <c r="M255" s="157" t="s">
        <v>1</v>
      </c>
      <c r="N255" s="158" t="s">
        <v>35</v>
      </c>
      <c r="O255" s="145">
        <v>0</v>
      </c>
      <c r="P255" s="145">
        <f t="shared" si="45"/>
        <v>0</v>
      </c>
      <c r="Q255" s="145">
        <v>0</v>
      </c>
      <c r="R255" s="145">
        <f t="shared" si="46"/>
        <v>0</v>
      </c>
      <c r="S255" s="145">
        <v>0</v>
      </c>
      <c r="T255" s="146">
        <f t="shared" si="47"/>
        <v>0</v>
      </c>
      <c r="AR255" s="147" t="s">
        <v>279</v>
      </c>
      <c r="AT255" s="147" t="s">
        <v>270</v>
      </c>
      <c r="AU255" s="147" t="s">
        <v>76</v>
      </c>
      <c r="AY255" s="13" t="s">
        <v>195</v>
      </c>
      <c r="BE255" s="148">
        <f t="shared" si="48"/>
        <v>0</v>
      </c>
      <c r="BF255" s="148">
        <f t="shared" si="49"/>
        <v>0</v>
      </c>
      <c r="BG255" s="148">
        <f t="shared" si="50"/>
        <v>0</v>
      </c>
      <c r="BH255" s="148">
        <f t="shared" si="51"/>
        <v>0</v>
      </c>
      <c r="BI255" s="148">
        <f t="shared" si="52"/>
        <v>0</v>
      </c>
      <c r="BJ255" s="13" t="s">
        <v>82</v>
      </c>
      <c r="BK255" s="148">
        <f t="shared" si="53"/>
        <v>0</v>
      </c>
      <c r="BL255" s="13" t="s">
        <v>251</v>
      </c>
      <c r="BM255" s="147" t="s">
        <v>718</v>
      </c>
    </row>
    <row r="256" spans="2:65" s="1" customFormat="1" ht="24.2" customHeight="1">
      <c r="B256" s="135"/>
      <c r="C256" s="136" t="s">
        <v>652</v>
      </c>
      <c r="D256" s="136" t="s">
        <v>197</v>
      </c>
      <c r="E256" s="137" t="s">
        <v>2137</v>
      </c>
      <c r="F256" s="138" t="s">
        <v>2138</v>
      </c>
      <c r="G256" s="139" t="s">
        <v>336</v>
      </c>
      <c r="H256" s="140">
        <v>2</v>
      </c>
      <c r="I256" s="141"/>
      <c r="J256" s="141"/>
      <c r="K256" s="142"/>
      <c r="L256" s="25"/>
      <c r="M256" s="143" t="s">
        <v>1</v>
      </c>
      <c r="N256" s="144" t="s">
        <v>35</v>
      </c>
      <c r="O256" s="145">
        <v>0</v>
      </c>
      <c r="P256" s="145">
        <f t="shared" si="45"/>
        <v>0</v>
      </c>
      <c r="Q256" s="145">
        <v>0</v>
      </c>
      <c r="R256" s="145">
        <f t="shared" si="46"/>
        <v>0</v>
      </c>
      <c r="S256" s="145">
        <v>0</v>
      </c>
      <c r="T256" s="146">
        <f t="shared" si="47"/>
        <v>0</v>
      </c>
      <c r="AR256" s="147" t="s">
        <v>251</v>
      </c>
      <c r="AT256" s="147" t="s">
        <v>197</v>
      </c>
      <c r="AU256" s="147" t="s">
        <v>76</v>
      </c>
      <c r="AY256" s="13" t="s">
        <v>195</v>
      </c>
      <c r="BE256" s="148">
        <f t="shared" si="48"/>
        <v>0</v>
      </c>
      <c r="BF256" s="148">
        <f t="shared" si="49"/>
        <v>0</v>
      </c>
      <c r="BG256" s="148">
        <f t="shared" si="50"/>
        <v>0</v>
      </c>
      <c r="BH256" s="148">
        <f t="shared" si="51"/>
        <v>0</v>
      </c>
      <c r="BI256" s="148">
        <f t="shared" si="52"/>
        <v>0</v>
      </c>
      <c r="BJ256" s="13" t="s">
        <v>82</v>
      </c>
      <c r="BK256" s="148">
        <f t="shared" si="53"/>
        <v>0</v>
      </c>
      <c r="BL256" s="13" t="s">
        <v>251</v>
      </c>
      <c r="BM256" s="147" t="s">
        <v>721</v>
      </c>
    </row>
    <row r="257" spans="2:65" s="1" customFormat="1" ht="37.9" customHeight="1">
      <c r="B257" s="135"/>
      <c r="C257" s="149" t="s">
        <v>449</v>
      </c>
      <c r="D257" s="149" t="s">
        <v>270</v>
      </c>
      <c r="E257" s="150" t="s">
        <v>2139</v>
      </c>
      <c r="F257" s="151" t="s">
        <v>2140</v>
      </c>
      <c r="G257" s="152" t="s">
        <v>336</v>
      </c>
      <c r="H257" s="153">
        <v>2</v>
      </c>
      <c r="I257" s="154"/>
      <c r="J257" s="154"/>
      <c r="K257" s="155"/>
      <c r="L257" s="156"/>
      <c r="M257" s="157" t="s">
        <v>1</v>
      </c>
      <c r="N257" s="158" t="s">
        <v>35</v>
      </c>
      <c r="O257" s="145">
        <v>0</v>
      </c>
      <c r="P257" s="145">
        <f t="shared" si="45"/>
        <v>0</v>
      </c>
      <c r="Q257" s="145">
        <v>0</v>
      </c>
      <c r="R257" s="145">
        <f t="shared" si="46"/>
        <v>0</v>
      </c>
      <c r="S257" s="145">
        <v>0</v>
      </c>
      <c r="T257" s="146">
        <f t="shared" si="47"/>
        <v>0</v>
      </c>
      <c r="AR257" s="147" t="s">
        <v>279</v>
      </c>
      <c r="AT257" s="147" t="s">
        <v>270</v>
      </c>
      <c r="AU257" s="147" t="s">
        <v>76</v>
      </c>
      <c r="AY257" s="13" t="s">
        <v>195</v>
      </c>
      <c r="BE257" s="148">
        <f t="shared" si="48"/>
        <v>0</v>
      </c>
      <c r="BF257" s="148">
        <f t="shared" si="49"/>
        <v>0</v>
      </c>
      <c r="BG257" s="148">
        <f t="shared" si="50"/>
        <v>0</v>
      </c>
      <c r="BH257" s="148">
        <f t="shared" si="51"/>
        <v>0</v>
      </c>
      <c r="BI257" s="148">
        <f t="shared" si="52"/>
        <v>0</v>
      </c>
      <c r="BJ257" s="13" t="s">
        <v>82</v>
      </c>
      <c r="BK257" s="148">
        <f t="shared" si="53"/>
        <v>0</v>
      </c>
      <c r="BL257" s="13" t="s">
        <v>251</v>
      </c>
      <c r="BM257" s="147" t="s">
        <v>735</v>
      </c>
    </row>
    <row r="258" spans="2:65" s="1" customFormat="1" ht="21.75" customHeight="1">
      <c r="B258" s="135"/>
      <c r="C258" s="136" t="s">
        <v>659</v>
      </c>
      <c r="D258" s="136" t="s">
        <v>197</v>
      </c>
      <c r="E258" s="137" t="s">
        <v>2141</v>
      </c>
      <c r="F258" s="138" t="s">
        <v>2142</v>
      </c>
      <c r="G258" s="139" t="s">
        <v>336</v>
      </c>
      <c r="H258" s="140">
        <v>7</v>
      </c>
      <c r="I258" s="141"/>
      <c r="J258" s="141"/>
      <c r="K258" s="142"/>
      <c r="L258" s="25"/>
      <c r="M258" s="143" t="s">
        <v>1</v>
      </c>
      <c r="N258" s="144" t="s">
        <v>35</v>
      </c>
      <c r="O258" s="145">
        <v>0</v>
      </c>
      <c r="P258" s="145">
        <f t="shared" si="45"/>
        <v>0</v>
      </c>
      <c r="Q258" s="145">
        <v>0</v>
      </c>
      <c r="R258" s="145">
        <f t="shared" si="46"/>
        <v>0</v>
      </c>
      <c r="S258" s="145">
        <v>0</v>
      </c>
      <c r="T258" s="146">
        <f t="shared" si="47"/>
        <v>0</v>
      </c>
      <c r="AR258" s="147" t="s">
        <v>251</v>
      </c>
      <c r="AT258" s="147" t="s">
        <v>197</v>
      </c>
      <c r="AU258" s="147" t="s">
        <v>76</v>
      </c>
      <c r="AY258" s="13" t="s">
        <v>195</v>
      </c>
      <c r="BE258" s="148">
        <f t="shared" si="48"/>
        <v>0</v>
      </c>
      <c r="BF258" s="148">
        <f t="shared" si="49"/>
        <v>0</v>
      </c>
      <c r="BG258" s="148">
        <f t="shared" si="50"/>
        <v>0</v>
      </c>
      <c r="BH258" s="148">
        <f t="shared" si="51"/>
        <v>0</v>
      </c>
      <c r="BI258" s="148">
        <f t="shared" si="52"/>
        <v>0</v>
      </c>
      <c r="BJ258" s="13" t="s">
        <v>82</v>
      </c>
      <c r="BK258" s="148">
        <f t="shared" si="53"/>
        <v>0</v>
      </c>
      <c r="BL258" s="13" t="s">
        <v>251</v>
      </c>
      <c r="BM258" s="147" t="s">
        <v>1692</v>
      </c>
    </row>
    <row r="259" spans="2:65" s="1" customFormat="1" ht="24.2" customHeight="1">
      <c r="B259" s="135"/>
      <c r="C259" s="149" t="s">
        <v>453</v>
      </c>
      <c r="D259" s="149" t="s">
        <v>270</v>
      </c>
      <c r="E259" s="150" t="s">
        <v>2143</v>
      </c>
      <c r="F259" s="151" t="s">
        <v>2144</v>
      </c>
      <c r="G259" s="152" t="s">
        <v>336</v>
      </c>
      <c r="H259" s="153">
        <v>2</v>
      </c>
      <c r="I259" s="154"/>
      <c r="J259" s="154"/>
      <c r="K259" s="155"/>
      <c r="L259" s="156"/>
      <c r="M259" s="157" t="s">
        <v>1</v>
      </c>
      <c r="N259" s="158" t="s">
        <v>35</v>
      </c>
      <c r="O259" s="145">
        <v>0</v>
      </c>
      <c r="P259" s="145">
        <f t="shared" si="45"/>
        <v>0</v>
      </c>
      <c r="Q259" s="145">
        <v>0</v>
      </c>
      <c r="R259" s="145">
        <f t="shared" si="46"/>
        <v>0</v>
      </c>
      <c r="S259" s="145">
        <v>0</v>
      </c>
      <c r="T259" s="146">
        <f t="shared" si="47"/>
        <v>0</v>
      </c>
      <c r="AR259" s="147" t="s">
        <v>279</v>
      </c>
      <c r="AT259" s="147" t="s">
        <v>270</v>
      </c>
      <c r="AU259" s="147" t="s">
        <v>76</v>
      </c>
      <c r="AY259" s="13" t="s">
        <v>195</v>
      </c>
      <c r="BE259" s="148">
        <f t="shared" si="48"/>
        <v>0</v>
      </c>
      <c r="BF259" s="148">
        <f t="shared" si="49"/>
        <v>0</v>
      </c>
      <c r="BG259" s="148">
        <f t="shared" si="50"/>
        <v>0</v>
      </c>
      <c r="BH259" s="148">
        <f t="shared" si="51"/>
        <v>0</v>
      </c>
      <c r="BI259" s="148">
        <f t="shared" si="52"/>
        <v>0</v>
      </c>
      <c r="BJ259" s="13" t="s">
        <v>82</v>
      </c>
      <c r="BK259" s="148">
        <f t="shared" si="53"/>
        <v>0</v>
      </c>
      <c r="BL259" s="13" t="s">
        <v>251</v>
      </c>
      <c r="BM259" s="147" t="s">
        <v>1695</v>
      </c>
    </row>
    <row r="260" spans="2:65" s="1" customFormat="1" ht="24.2" customHeight="1">
      <c r="B260" s="135"/>
      <c r="C260" s="149" t="s">
        <v>666</v>
      </c>
      <c r="D260" s="149" t="s">
        <v>270</v>
      </c>
      <c r="E260" s="150" t="s">
        <v>2145</v>
      </c>
      <c r="F260" s="151" t="s">
        <v>2146</v>
      </c>
      <c r="G260" s="152" t="s">
        <v>336</v>
      </c>
      <c r="H260" s="153">
        <v>5</v>
      </c>
      <c r="I260" s="154"/>
      <c r="J260" s="154"/>
      <c r="K260" s="155"/>
      <c r="L260" s="156"/>
      <c r="M260" s="157" t="s">
        <v>1</v>
      </c>
      <c r="N260" s="158" t="s">
        <v>35</v>
      </c>
      <c r="O260" s="145">
        <v>0</v>
      </c>
      <c r="P260" s="145">
        <f t="shared" si="45"/>
        <v>0</v>
      </c>
      <c r="Q260" s="145">
        <v>0</v>
      </c>
      <c r="R260" s="145">
        <f t="shared" si="46"/>
        <v>0</v>
      </c>
      <c r="S260" s="145">
        <v>0</v>
      </c>
      <c r="T260" s="146">
        <f t="shared" si="47"/>
        <v>0</v>
      </c>
      <c r="AR260" s="147" t="s">
        <v>279</v>
      </c>
      <c r="AT260" s="147" t="s">
        <v>270</v>
      </c>
      <c r="AU260" s="147" t="s">
        <v>76</v>
      </c>
      <c r="AY260" s="13" t="s">
        <v>195</v>
      </c>
      <c r="BE260" s="148">
        <f t="shared" si="48"/>
        <v>0</v>
      </c>
      <c r="BF260" s="148">
        <f t="shared" si="49"/>
        <v>0</v>
      </c>
      <c r="BG260" s="148">
        <f t="shared" si="50"/>
        <v>0</v>
      </c>
      <c r="BH260" s="148">
        <f t="shared" si="51"/>
        <v>0</v>
      </c>
      <c r="BI260" s="148">
        <f t="shared" si="52"/>
        <v>0</v>
      </c>
      <c r="BJ260" s="13" t="s">
        <v>82</v>
      </c>
      <c r="BK260" s="148">
        <f t="shared" si="53"/>
        <v>0</v>
      </c>
      <c r="BL260" s="13" t="s">
        <v>251</v>
      </c>
      <c r="BM260" s="147" t="s">
        <v>1698</v>
      </c>
    </row>
    <row r="261" spans="2:65" s="1" customFormat="1" ht="16.5" customHeight="1">
      <c r="B261" s="135"/>
      <c r="C261" s="136" t="s">
        <v>457</v>
      </c>
      <c r="D261" s="136" t="s">
        <v>197</v>
      </c>
      <c r="E261" s="137" t="s">
        <v>2147</v>
      </c>
      <c r="F261" s="138" t="s">
        <v>2148</v>
      </c>
      <c r="G261" s="139" t="s">
        <v>1586</v>
      </c>
      <c r="H261" s="140">
        <v>1</v>
      </c>
      <c r="I261" s="141"/>
      <c r="J261" s="141"/>
      <c r="K261" s="142"/>
      <c r="L261" s="25"/>
      <c r="M261" s="143" t="s">
        <v>1</v>
      </c>
      <c r="N261" s="144" t="s">
        <v>35</v>
      </c>
      <c r="O261" s="145">
        <v>0</v>
      </c>
      <c r="P261" s="145">
        <f t="shared" si="45"/>
        <v>0</v>
      </c>
      <c r="Q261" s="145">
        <v>0</v>
      </c>
      <c r="R261" s="145">
        <f t="shared" si="46"/>
        <v>0</v>
      </c>
      <c r="S261" s="145">
        <v>0</v>
      </c>
      <c r="T261" s="146">
        <f t="shared" si="47"/>
        <v>0</v>
      </c>
      <c r="AR261" s="147" t="s">
        <v>251</v>
      </c>
      <c r="AT261" s="147" t="s">
        <v>197</v>
      </c>
      <c r="AU261" s="147" t="s">
        <v>76</v>
      </c>
      <c r="AY261" s="13" t="s">
        <v>195</v>
      </c>
      <c r="BE261" s="148">
        <f t="shared" si="48"/>
        <v>0</v>
      </c>
      <c r="BF261" s="148">
        <f t="shared" si="49"/>
        <v>0</v>
      </c>
      <c r="BG261" s="148">
        <f t="shared" si="50"/>
        <v>0</v>
      </c>
      <c r="BH261" s="148">
        <f t="shared" si="51"/>
        <v>0</v>
      </c>
      <c r="BI261" s="148">
        <f t="shared" si="52"/>
        <v>0</v>
      </c>
      <c r="BJ261" s="13" t="s">
        <v>82</v>
      </c>
      <c r="BK261" s="148">
        <f t="shared" si="53"/>
        <v>0</v>
      </c>
      <c r="BL261" s="13" t="s">
        <v>251</v>
      </c>
      <c r="BM261" s="147" t="s">
        <v>1701</v>
      </c>
    </row>
    <row r="262" spans="2:65" s="1" customFormat="1" ht="16.5" customHeight="1">
      <c r="B262" s="135"/>
      <c r="C262" s="149" t="s">
        <v>673</v>
      </c>
      <c r="D262" s="149" t="s">
        <v>270</v>
      </c>
      <c r="E262" s="150" t="s">
        <v>2149</v>
      </c>
      <c r="F262" s="151" t="s">
        <v>2150</v>
      </c>
      <c r="G262" s="152" t="s">
        <v>336</v>
      </c>
      <c r="H262" s="153">
        <v>4</v>
      </c>
      <c r="I262" s="154"/>
      <c r="J262" s="154"/>
      <c r="K262" s="155"/>
      <c r="L262" s="156"/>
      <c r="M262" s="157" t="s">
        <v>1</v>
      </c>
      <c r="N262" s="158" t="s">
        <v>35</v>
      </c>
      <c r="O262" s="145">
        <v>0</v>
      </c>
      <c r="P262" s="145">
        <f t="shared" si="45"/>
        <v>0</v>
      </c>
      <c r="Q262" s="145">
        <v>0</v>
      </c>
      <c r="R262" s="145">
        <f t="shared" si="46"/>
        <v>0</v>
      </c>
      <c r="S262" s="145">
        <v>0</v>
      </c>
      <c r="T262" s="146">
        <f t="shared" si="47"/>
        <v>0</v>
      </c>
      <c r="AR262" s="147" t="s">
        <v>279</v>
      </c>
      <c r="AT262" s="147" t="s">
        <v>270</v>
      </c>
      <c r="AU262" s="147" t="s">
        <v>76</v>
      </c>
      <c r="AY262" s="13" t="s">
        <v>195</v>
      </c>
      <c r="BE262" s="148">
        <f t="shared" si="48"/>
        <v>0</v>
      </c>
      <c r="BF262" s="148">
        <f t="shared" si="49"/>
        <v>0</v>
      </c>
      <c r="BG262" s="148">
        <f t="shared" si="50"/>
        <v>0</v>
      </c>
      <c r="BH262" s="148">
        <f t="shared" si="51"/>
        <v>0</v>
      </c>
      <c r="BI262" s="148">
        <f t="shared" si="52"/>
        <v>0</v>
      </c>
      <c r="BJ262" s="13" t="s">
        <v>82</v>
      </c>
      <c r="BK262" s="148">
        <f t="shared" si="53"/>
        <v>0</v>
      </c>
      <c r="BL262" s="13" t="s">
        <v>251</v>
      </c>
      <c r="BM262" s="147" t="s">
        <v>1704</v>
      </c>
    </row>
    <row r="263" spans="2:65" s="1" customFormat="1" ht="24.2" customHeight="1">
      <c r="B263" s="135"/>
      <c r="C263" s="149" t="s">
        <v>461</v>
      </c>
      <c r="D263" s="149" t="s">
        <v>270</v>
      </c>
      <c r="E263" s="150" t="s">
        <v>2151</v>
      </c>
      <c r="F263" s="151" t="s">
        <v>2152</v>
      </c>
      <c r="G263" s="152" t="s">
        <v>336</v>
      </c>
      <c r="H263" s="153">
        <v>4</v>
      </c>
      <c r="I263" s="154"/>
      <c r="J263" s="154"/>
      <c r="K263" s="155"/>
      <c r="L263" s="156"/>
      <c r="M263" s="157" t="s">
        <v>1</v>
      </c>
      <c r="N263" s="158" t="s">
        <v>35</v>
      </c>
      <c r="O263" s="145">
        <v>0</v>
      </c>
      <c r="P263" s="145">
        <f t="shared" si="45"/>
        <v>0</v>
      </c>
      <c r="Q263" s="145">
        <v>0</v>
      </c>
      <c r="R263" s="145">
        <f t="shared" si="46"/>
        <v>0</v>
      </c>
      <c r="S263" s="145">
        <v>0</v>
      </c>
      <c r="T263" s="146">
        <f t="shared" si="47"/>
        <v>0</v>
      </c>
      <c r="AR263" s="147" t="s">
        <v>279</v>
      </c>
      <c r="AT263" s="147" t="s">
        <v>270</v>
      </c>
      <c r="AU263" s="147" t="s">
        <v>76</v>
      </c>
      <c r="AY263" s="13" t="s">
        <v>195</v>
      </c>
      <c r="BE263" s="148">
        <f t="shared" si="48"/>
        <v>0</v>
      </c>
      <c r="BF263" s="148">
        <f t="shared" si="49"/>
        <v>0</v>
      </c>
      <c r="BG263" s="148">
        <f t="shared" si="50"/>
        <v>0</v>
      </c>
      <c r="BH263" s="148">
        <f t="shared" si="51"/>
        <v>0</v>
      </c>
      <c r="BI263" s="148">
        <f t="shared" si="52"/>
        <v>0</v>
      </c>
      <c r="BJ263" s="13" t="s">
        <v>82</v>
      </c>
      <c r="BK263" s="148">
        <f t="shared" si="53"/>
        <v>0</v>
      </c>
      <c r="BL263" s="13" t="s">
        <v>251</v>
      </c>
      <c r="BM263" s="147" t="s">
        <v>1004</v>
      </c>
    </row>
    <row r="264" spans="2:65" s="1" customFormat="1" ht="24.2" customHeight="1">
      <c r="B264" s="135"/>
      <c r="C264" s="136" t="s">
        <v>680</v>
      </c>
      <c r="D264" s="136" t="s">
        <v>197</v>
      </c>
      <c r="E264" s="137" t="s">
        <v>2153</v>
      </c>
      <c r="F264" s="138" t="s">
        <v>2154</v>
      </c>
      <c r="G264" s="139" t="s">
        <v>596</v>
      </c>
      <c r="H264" s="140">
        <v>620.98199999999997</v>
      </c>
      <c r="I264" s="141"/>
      <c r="J264" s="141"/>
      <c r="K264" s="142"/>
      <c r="L264" s="25"/>
      <c r="M264" s="143" t="s">
        <v>1</v>
      </c>
      <c r="N264" s="144" t="s">
        <v>35</v>
      </c>
      <c r="O264" s="145">
        <v>0</v>
      </c>
      <c r="P264" s="145">
        <f t="shared" si="45"/>
        <v>0</v>
      </c>
      <c r="Q264" s="145">
        <v>0</v>
      </c>
      <c r="R264" s="145">
        <f t="shared" si="46"/>
        <v>0</v>
      </c>
      <c r="S264" s="145">
        <v>0</v>
      </c>
      <c r="T264" s="146">
        <f t="shared" si="47"/>
        <v>0</v>
      </c>
      <c r="AR264" s="147" t="s">
        <v>251</v>
      </c>
      <c r="AT264" s="147" t="s">
        <v>197</v>
      </c>
      <c r="AU264" s="147" t="s">
        <v>76</v>
      </c>
      <c r="AY264" s="13" t="s">
        <v>195</v>
      </c>
      <c r="BE264" s="148">
        <f t="shared" si="48"/>
        <v>0</v>
      </c>
      <c r="BF264" s="148">
        <f t="shared" si="49"/>
        <v>0</v>
      </c>
      <c r="BG264" s="148">
        <f t="shared" si="50"/>
        <v>0</v>
      </c>
      <c r="BH264" s="148">
        <f t="shared" si="51"/>
        <v>0</v>
      </c>
      <c r="BI264" s="148">
        <f t="shared" si="52"/>
        <v>0</v>
      </c>
      <c r="BJ264" s="13" t="s">
        <v>82</v>
      </c>
      <c r="BK264" s="148">
        <f t="shared" si="53"/>
        <v>0</v>
      </c>
      <c r="BL264" s="13" t="s">
        <v>251</v>
      </c>
      <c r="BM264" s="147" t="s">
        <v>1709</v>
      </c>
    </row>
    <row r="265" spans="2:65" s="1" customFormat="1" ht="24.2" customHeight="1">
      <c r="B265" s="135"/>
      <c r="C265" s="136" t="s">
        <v>465</v>
      </c>
      <c r="D265" s="136" t="s">
        <v>197</v>
      </c>
      <c r="E265" s="137" t="s">
        <v>2155</v>
      </c>
      <c r="F265" s="138" t="s">
        <v>2156</v>
      </c>
      <c r="G265" s="139" t="s">
        <v>596</v>
      </c>
      <c r="H265" s="140">
        <v>620.98199999999997</v>
      </c>
      <c r="I265" s="141"/>
      <c r="J265" s="141"/>
      <c r="K265" s="142"/>
      <c r="L265" s="25"/>
      <c r="M265" s="143" t="s">
        <v>1</v>
      </c>
      <c r="N265" s="144" t="s">
        <v>35</v>
      </c>
      <c r="O265" s="145">
        <v>0</v>
      </c>
      <c r="P265" s="145">
        <f t="shared" si="45"/>
        <v>0</v>
      </c>
      <c r="Q265" s="145">
        <v>0</v>
      </c>
      <c r="R265" s="145">
        <f t="shared" si="46"/>
        <v>0</v>
      </c>
      <c r="S265" s="145">
        <v>0</v>
      </c>
      <c r="T265" s="146">
        <f t="shared" si="47"/>
        <v>0</v>
      </c>
      <c r="AR265" s="147" t="s">
        <v>251</v>
      </c>
      <c r="AT265" s="147" t="s">
        <v>197</v>
      </c>
      <c r="AU265" s="147" t="s">
        <v>76</v>
      </c>
      <c r="AY265" s="13" t="s">
        <v>195</v>
      </c>
      <c r="BE265" s="148">
        <f t="shared" si="48"/>
        <v>0</v>
      </c>
      <c r="BF265" s="148">
        <f t="shared" si="49"/>
        <v>0</v>
      </c>
      <c r="BG265" s="148">
        <f t="shared" si="50"/>
        <v>0</v>
      </c>
      <c r="BH265" s="148">
        <f t="shared" si="51"/>
        <v>0</v>
      </c>
      <c r="BI265" s="148">
        <f t="shared" si="52"/>
        <v>0</v>
      </c>
      <c r="BJ265" s="13" t="s">
        <v>82</v>
      </c>
      <c r="BK265" s="148">
        <f t="shared" si="53"/>
        <v>0</v>
      </c>
      <c r="BL265" s="13" t="s">
        <v>251</v>
      </c>
      <c r="BM265" s="147" t="s">
        <v>1712</v>
      </c>
    </row>
    <row r="266" spans="2:65" s="11" customFormat="1" ht="25.9" customHeight="1">
      <c r="B266" s="124"/>
      <c r="D266" s="125" t="s">
        <v>68</v>
      </c>
      <c r="E266" s="126" t="s">
        <v>2157</v>
      </c>
      <c r="F266" s="126" t="s">
        <v>2158</v>
      </c>
      <c r="J266" s="127"/>
      <c r="L266" s="124"/>
      <c r="M266" s="128"/>
      <c r="P266" s="129">
        <f>SUM(P267:P274)</f>
        <v>0</v>
      </c>
      <c r="R266" s="129">
        <f>SUM(R267:R274)</f>
        <v>0</v>
      </c>
      <c r="T266" s="130">
        <f>SUM(T267:T274)</f>
        <v>0</v>
      </c>
      <c r="AR266" s="125" t="s">
        <v>201</v>
      </c>
      <c r="AT266" s="131" t="s">
        <v>68</v>
      </c>
      <c r="AU266" s="131" t="s">
        <v>69</v>
      </c>
      <c r="AY266" s="125" t="s">
        <v>195</v>
      </c>
      <c r="BK266" s="132">
        <f>SUM(BK267:BK274)</f>
        <v>0</v>
      </c>
    </row>
    <row r="267" spans="2:65" s="1" customFormat="1" ht="24.2" customHeight="1">
      <c r="B267" s="135"/>
      <c r="C267" s="136" t="s">
        <v>687</v>
      </c>
      <c r="D267" s="136" t="s">
        <v>197</v>
      </c>
      <c r="E267" s="137" t="s">
        <v>1897</v>
      </c>
      <c r="F267" s="138" t="s">
        <v>2159</v>
      </c>
      <c r="G267" s="139" t="s">
        <v>1586</v>
      </c>
      <c r="H267" s="140">
        <v>1</v>
      </c>
      <c r="I267" s="141"/>
      <c r="J267" s="141"/>
      <c r="K267" s="142"/>
      <c r="L267" s="25"/>
      <c r="M267" s="143" t="s">
        <v>1</v>
      </c>
      <c r="N267" s="144" t="s">
        <v>35</v>
      </c>
      <c r="O267" s="145">
        <v>0</v>
      </c>
      <c r="P267" s="145">
        <f t="shared" ref="P267:P274" si="54">O267*H267</f>
        <v>0</v>
      </c>
      <c r="Q267" s="145">
        <v>0</v>
      </c>
      <c r="R267" s="145">
        <f t="shared" ref="R267:R274" si="55">Q267*H267</f>
        <v>0</v>
      </c>
      <c r="S267" s="145">
        <v>0</v>
      </c>
      <c r="T267" s="146">
        <f t="shared" ref="T267:T274" si="56">S267*H267</f>
        <v>0</v>
      </c>
      <c r="AR267" s="147" t="s">
        <v>1136</v>
      </c>
      <c r="AT267" s="147" t="s">
        <v>197</v>
      </c>
      <c r="AU267" s="147" t="s">
        <v>76</v>
      </c>
      <c r="AY267" s="13" t="s">
        <v>195</v>
      </c>
      <c r="BE267" s="148">
        <f t="shared" ref="BE267:BE274" si="57">IF(N267="základná",J267,0)</f>
        <v>0</v>
      </c>
      <c r="BF267" s="148">
        <f t="shared" ref="BF267:BF274" si="58">IF(N267="znížená",J267,0)</f>
        <v>0</v>
      </c>
      <c r="BG267" s="148">
        <f t="shared" ref="BG267:BG274" si="59">IF(N267="zákl. prenesená",J267,0)</f>
        <v>0</v>
      </c>
      <c r="BH267" s="148">
        <f t="shared" ref="BH267:BH274" si="60">IF(N267="zníž. prenesená",J267,0)</f>
        <v>0</v>
      </c>
      <c r="BI267" s="148">
        <f t="shared" ref="BI267:BI274" si="61">IF(N267="nulová",J267,0)</f>
        <v>0</v>
      </c>
      <c r="BJ267" s="13" t="s">
        <v>82</v>
      </c>
      <c r="BK267" s="148">
        <f t="shared" ref="BK267:BK274" si="62">ROUND(I267*H267,2)</f>
        <v>0</v>
      </c>
      <c r="BL267" s="13" t="s">
        <v>1136</v>
      </c>
      <c r="BM267" s="147" t="s">
        <v>1715</v>
      </c>
    </row>
    <row r="268" spans="2:65" s="1" customFormat="1" ht="24.2" customHeight="1">
      <c r="B268" s="135"/>
      <c r="C268" s="136" t="s">
        <v>469</v>
      </c>
      <c r="D268" s="136" t="s">
        <v>197</v>
      </c>
      <c r="E268" s="137" t="s">
        <v>2160</v>
      </c>
      <c r="F268" s="138" t="s">
        <v>2161</v>
      </c>
      <c r="G268" s="139" t="s">
        <v>336</v>
      </c>
      <c r="H268" s="140">
        <v>4</v>
      </c>
      <c r="I268" s="141"/>
      <c r="J268" s="141"/>
      <c r="K268" s="142"/>
      <c r="L268" s="25"/>
      <c r="M268" s="143" t="s">
        <v>1</v>
      </c>
      <c r="N268" s="144" t="s">
        <v>35</v>
      </c>
      <c r="O268" s="145">
        <v>0</v>
      </c>
      <c r="P268" s="145">
        <f t="shared" si="54"/>
        <v>0</v>
      </c>
      <c r="Q268" s="145">
        <v>0</v>
      </c>
      <c r="R268" s="145">
        <f t="shared" si="55"/>
        <v>0</v>
      </c>
      <c r="S268" s="145">
        <v>0</v>
      </c>
      <c r="T268" s="146">
        <f t="shared" si="56"/>
        <v>0</v>
      </c>
      <c r="AR268" s="147" t="s">
        <v>1136</v>
      </c>
      <c r="AT268" s="147" t="s">
        <v>197</v>
      </c>
      <c r="AU268" s="147" t="s">
        <v>76</v>
      </c>
      <c r="AY268" s="13" t="s">
        <v>195</v>
      </c>
      <c r="BE268" s="148">
        <f t="shared" si="57"/>
        <v>0</v>
      </c>
      <c r="BF268" s="148">
        <f t="shared" si="58"/>
        <v>0</v>
      </c>
      <c r="BG268" s="148">
        <f t="shared" si="59"/>
        <v>0</v>
      </c>
      <c r="BH268" s="148">
        <f t="shared" si="60"/>
        <v>0</v>
      </c>
      <c r="BI268" s="148">
        <f t="shared" si="61"/>
        <v>0</v>
      </c>
      <c r="BJ268" s="13" t="s">
        <v>82</v>
      </c>
      <c r="BK268" s="148">
        <f t="shared" si="62"/>
        <v>0</v>
      </c>
      <c r="BL268" s="13" t="s">
        <v>1136</v>
      </c>
      <c r="BM268" s="147" t="s">
        <v>1718</v>
      </c>
    </row>
    <row r="269" spans="2:65" s="1" customFormat="1" ht="21.75" customHeight="1">
      <c r="B269" s="135"/>
      <c r="C269" s="136" t="s">
        <v>694</v>
      </c>
      <c r="D269" s="136" t="s">
        <v>197</v>
      </c>
      <c r="E269" s="137" t="s">
        <v>2162</v>
      </c>
      <c r="F269" s="138" t="s">
        <v>2163</v>
      </c>
      <c r="G269" s="139" t="s">
        <v>336</v>
      </c>
      <c r="H269" s="140">
        <v>1</v>
      </c>
      <c r="I269" s="141"/>
      <c r="J269" s="141"/>
      <c r="K269" s="142"/>
      <c r="L269" s="25"/>
      <c r="M269" s="143" t="s">
        <v>1</v>
      </c>
      <c r="N269" s="144" t="s">
        <v>35</v>
      </c>
      <c r="O269" s="145">
        <v>0</v>
      </c>
      <c r="P269" s="145">
        <f t="shared" si="54"/>
        <v>0</v>
      </c>
      <c r="Q269" s="145">
        <v>0</v>
      </c>
      <c r="R269" s="145">
        <f t="shared" si="55"/>
        <v>0</v>
      </c>
      <c r="S269" s="145">
        <v>0</v>
      </c>
      <c r="T269" s="146">
        <f t="shared" si="56"/>
        <v>0</v>
      </c>
      <c r="AR269" s="147" t="s">
        <v>1136</v>
      </c>
      <c r="AT269" s="147" t="s">
        <v>197</v>
      </c>
      <c r="AU269" s="147" t="s">
        <v>76</v>
      </c>
      <c r="AY269" s="13" t="s">
        <v>195</v>
      </c>
      <c r="BE269" s="148">
        <f t="shared" si="57"/>
        <v>0</v>
      </c>
      <c r="BF269" s="148">
        <f t="shared" si="58"/>
        <v>0</v>
      </c>
      <c r="BG269" s="148">
        <f t="shared" si="59"/>
        <v>0</v>
      </c>
      <c r="BH269" s="148">
        <f t="shared" si="60"/>
        <v>0</v>
      </c>
      <c r="BI269" s="148">
        <f t="shared" si="61"/>
        <v>0</v>
      </c>
      <c r="BJ269" s="13" t="s">
        <v>82</v>
      </c>
      <c r="BK269" s="148">
        <f t="shared" si="62"/>
        <v>0</v>
      </c>
      <c r="BL269" s="13" t="s">
        <v>1136</v>
      </c>
      <c r="BM269" s="147" t="s">
        <v>1721</v>
      </c>
    </row>
    <row r="270" spans="2:65" s="1" customFormat="1" ht="24.2" customHeight="1">
      <c r="B270" s="135"/>
      <c r="C270" s="136" t="s">
        <v>473</v>
      </c>
      <c r="D270" s="136" t="s">
        <v>197</v>
      </c>
      <c r="E270" s="137" t="s">
        <v>1899</v>
      </c>
      <c r="F270" s="138" t="s">
        <v>2164</v>
      </c>
      <c r="G270" s="139" t="s">
        <v>336</v>
      </c>
      <c r="H270" s="140">
        <v>2</v>
      </c>
      <c r="I270" s="141"/>
      <c r="J270" s="141"/>
      <c r="K270" s="142"/>
      <c r="L270" s="25"/>
      <c r="M270" s="143" t="s">
        <v>1</v>
      </c>
      <c r="N270" s="144" t="s">
        <v>35</v>
      </c>
      <c r="O270" s="145">
        <v>0</v>
      </c>
      <c r="P270" s="145">
        <f t="shared" si="54"/>
        <v>0</v>
      </c>
      <c r="Q270" s="145">
        <v>0</v>
      </c>
      <c r="R270" s="145">
        <f t="shared" si="55"/>
        <v>0</v>
      </c>
      <c r="S270" s="145">
        <v>0</v>
      </c>
      <c r="T270" s="146">
        <f t="shared" si="56"/>
        <v>0</v>
      </c>
      <c r="AR270" s="147" t="s">
        <v>1136</v>
      </c>
      <c r="AT270" s="147" t="s">
        <v>197</v>
      </c>
      <c r="AU270" s="147" t="s">
        <v>76</v>
      </c>
      <c r="AY270" s="13" t="s">
        <v>195</v>
      </c>
      <c r="BE270" s="148">
        <f t="shared" si="57"/>
        <v>0</v>
      </c>
      <c r="BF270" s="148">
        <f t="shared" si="58"/>
        <v>0</v>
      </c>
      <c r="BG270" s="148">
        <f t="shared" si="59"/>
        <v>0</v>
      </c>
      <c r="BH270" s="148">
        <f t="shared" si="60"/>
        <v>0</v>
      </c>
      <c r="BI270" s="148">
        <f t="shared" si="61"/>
        <v>0</v>
      </c>
      <c r="BJ270" s="13" t="s">
        <v>82</v>
      </c>
      <c r="BK270" s="148">
        <f t="shared" si="62"/>
        <v>0</v>
      </c>
      <c r="BL270" s="13" t="s">
        <v>1136</v>
      </c>
      <c r="BM270" s="147" t="s">
        <v>1724</v>
      </c>
    </row>
    <row r="271" spans="2:65" s="1" customFormat="1" ht="16.5" customHeight="1">
      <c r="B271" s="135"/>
      <c r="C271" s="136" t="s">
        <v>701</v>
      </c>
      <c r="D271" s="136" t="s">
        <v>197</v>
      </c>
      <c r="E271" s="137" t="s">
        <v>2165</v>
      </c>
      <c r="F271" s="138" t="s">
        <v>2166</v>
      </c>
      <c r="G271" s="139" t="s">
        <v>1586</v>
      </c>
      <c r="H271" s="140">
        <v>1</v>
      </c>
      <c r="I271" s="141"/>
      <c r="J271" s="141"/>
      <c r="K271" s="142"/>
      <c r="L271" s="25"/>
      <c r="M271" s="143" t="s">
        <v>1</v>
      </c>
      <c r="N271" s="144" t="s">
        <v>35</v>
      </c>
      <c r="O271" s="145">
        <v>0</v>
      </c>
      <c r="P271" s="145">
        <f t="shared" si="54"/>
        <v>0</v>
      </c>
      <c r="Q271" s="145">
        <v>0</v>
      </c>
      <c r="R271" s="145">
        <f t="shared" si="55"/>
        <v>0</v>
      </c>
      <c r="S271" s="145">
        <v>0</v>
      </c>
      <c r="T271" s="146">
        <f t="shared" si="56"/>
        <v>0</v>
      </c>
      <c r="AR271" s="147" t="s">
        <v>1136</v>
      </c>
      <c r="AT271" s="147" t="s">
        <v>197</v>
      </c>
      <c r="AU271" s="147" t="s">
        <v>76</v>
      </c>
      <c r="AY271" s="13" t="s">
        <v>195</v>
      </c>
      <c r="BE271" s="148">
        <f t="shared" si="57"/>
        <v>0</v>
      </c>
      <c r="BF271" s="148">
        <f t="shared" si="58"/>
        <v>0</v>
      </c>
      <c r="BG271" s="148">
        <f t="shared" si="59"/>
        <v>0</v>
      </c>
      <c r="BH271" s="148">
        <f t="shared" si="60"/>
        <v>0</v>
      </c>
      <c r="BI271" s="148">
        <f t="shared" si="61"/>
        <v>0</v>
      </c>
      <c r="BJ271" s="13" t="s">
        <v>82</v>
      </c>
      <c r="BK271" s="148">
        <f t="shared" si="62"/>
        <v>0</v>
      </c>
      <c r="BL271" s="13" t="s">
        <v>1136</v>
      </c>
      <c r="BM271" s="147" t="s">
        <v>741</v>
      </c>
    </row>
    <row r="272" spans="2:65" s="1" customFormat="1" ht="24.2" customHeight="1">
      <c r="B272" s="135"/>
      <c r="C272" s="136" t="s">
        <v>477</v>
      </c>
      <c r="D272" s="136" t="s">
        <v>197</v>
      </c>
      <c r="E272" s="137" t="s">
        <v>2167</v>
      </c>
      <c r="F272" s="138" t="s">
        <v>2168</v>
      </c>
      <c r="G272" s="139" t="s">
        <v>1586</v>
      </c>
      <c r="H272" s="140">
        <v>1</v>
      </c>
      <c r="I272" s="141"/>
      <c r="J272" s="141"/>
      <c r="K272" s="142"/>
      <c r="L272" s="25"/>
      <c r="M272" s="143" t="s">
        <v>1</v>
      </c>
      <c r="N272" s="144" t="s">
        <v>35</v>
      </c>
      <c r="O272" s="145">
        <v>0</v>
      </c>
      <c r="P272" s="145">
        <f t="shared" si="54"/>
        <v>0</v>
      </c>
      <c r="Q272" s="145">
        <v>0</v>
      </c>
      <c r="R272" s="145">
        <f t="shared" si="55"/>
        <v>0</v>
      </c>
      <c r="S272" s="145">
        <v>0</v>
      </c>
      <c r="T272" s="146">
        <f t="shared" si="56"/>
        <v>0</v>
      </c>
      <c r="AR272" s="147" t="s">
        <v>1136</v>
      </c>
      <c r="AT272" s="147" t="s">
        <v>197</v>
      </c>
      <c r="AU272" s="147" t="s">
        <v>76</v>
      </c>
      <c r="AY272" s="13" t="s">
        <v>195</v>
      </c>
      <c r="BE272" s="148">
        <f t="shared" si="57"/>
        <v>0</v>
      </c>
      <c r="BF272" s="148">
        <f t="shared" si="58"/>
        <v>0</v>
      </c>
      <c r="BG272" s="148">
        <f t="shared" si="59"/>
        <v>0</v>
      </c>
      <c r="BH272" s="148">
        <f t="shared" si="60"/>
        <v>0</v>
      </c>
      <c r="BI272" s="148">
        <f t="shared" si="61"/>
        <v>0</v>
      </c>
      <c r="BJ272" s="13" t="s">
        <v>82</v>
      </c>
      <c r="BK272" s="148">
        <f t="shared" si="62"/>
        <v>0</v>
      </c>
      <c r="BL272" s="13" t="s">
        <v>1136</v>
      </c>
      <c r="BM272" s="147" t="s">
        <v>745</v>
      </c>
    </row>
    <row r="273" spans="2:65" s="1" customFormat="1" ht="16.5" customHeight="1">
      <c r="B273" s="135"/>
      <c r="C273" s="136" t="s">
        <v>708</v>
      </c>
      <c r="D273" s="136" t="s">
        <v>197</v>
      </c>
      <c r="E273" s="137" t="s">
        <v>2169</v>
      </c>
      <c r="F273" s="138" t="s">
        <v>2170</v>
      </c>
      <c r="G273" s="139" t="s">
        <v>1586</v>
      </c>
      <c r="H273" s="140">
        <v>3</v>
      </c>
      <c r="I273" s="141"/>
      <c r="J273" s="141"/>
      <c r="K273" s="142"/>
      <c r="L273" s="25"/>
      <c r="M273" s="143" t="s">
        <v>1</v>
      </c>
      <c r="N273" s="144" t="s">
        <v>35</v>
      </c>
      <c r="O273" s="145">
        <v>0</v>
      </c>
      <c r="P273" s="145">
        <f t="shared" si="54"/>
        <v>0</v>
      </c>
      <c r="Q273" s="145">
        <v>0</v>
      </c>
      <c r="R273" s="145">
        <f t="shared" si="55"/>
        <v>0</v>
      </c>
      <c r="S273" s="145">
        <v>0</v>
      </c>
      <c r="T273" s="146">
        <f t="shared" si="56"/>
        <v>0</v>
      </c>
      <c r="AR273" s="147" t="s">
        <v>1136</v>
      </c>
      <c r="AT273" s="147" t="s">
        <v>197</v>
      </c>
      <c r="AU273" s="147" t="s">
        <v>76</v>
      </c>
      <c r="AY273" s="13" t="s">
        <v>195</v>
      </c>
      <c r="BE273" s="148">
        <f t="shared" si="57"/>
        <v>0</v>
      </c>
      <c r="BF273" s="148">
        <f t="shared" si="58"/>
        <v>0</v>
      </c>
      <c r="BG273" s="148">
        <f t="shared" si="59"/>
        <v>0</v>
      </c>
      <c r="BH273" s="148">
        <f t="shared" si="60"/>
        <v>0</v>
      </c>
      <c r="BI273" s="148">
        <f t="shared" si="61"/>
        <v>0</v>
      </c>
      <c r="BJ273" s="13" t="s">
        <v>82</v>
      </c>
      <c r="BK273" s="148">
        <f t="shared" si="62"/>
        <v>0</v>
      </c>
      <c r="BL273" s="13" t="s">
        <v>1136</v>
      </c>
      <c r="BM273" s="147" t="s">
        <v>749</v>
      </c>
    </row>
    <row r="274" spans="2:65" s="1" customFormat="1" ht="16.5" customHeight="1">
      <c r="B274" s="135"/>
      <c r="C274" s="136" t="s">
        <v>481</v>
      </c>
      <c r="D274" s="136" t="s">
        <v>197</v>
      </c>
      <c r="E274" s="137" t="s">
        <v>2171</v>
      </c>
      <c r="F274" s="138" t="s">
        <v>2172</v>
      </c>
      <c r="G274" s="139" t="s">
        <v>1586</v>
      </c>
      <c r="H274" s="140">
        <v>1</v>
      </c>
      <c r="I274" s="141"/>
      <c r="J274" s="141"/>
      <c r="K274" s="142"/>
      <c r="L274" s="25"/>
      <c r="M274" s="163" t="s">
        <v>1</v>
      </c>
      <c r="N274" s="164" t="s">
        <v>35</v>
      </c>
      <c r="O274" s="161">
        <v>0</v>
      </c>
      <c r="P274" s="161">
        <f t="shared" si="54"/>
        <v>0</v>
      </c>
      <c r="Q274" s="161">
        <v>0</v>
      </c>
      <c r="R274" s="161">
        <f t="shared" si="55"/>
        <v>0</v>
      </c>
      <c r="S274" s="161">
        <v>0</v>
      </c>
      <c r="T274" s="162">
        <f t="shared" si="56"/>
        <v>0</v>
      </c>
      <c r="AR274" s="147" t="s">
        <v>1136</v>
      </c>
      <c r="AT274" s="147" t="s">
        <v>197</v>
      </c>
      <c r="AU274" s="147" t="s">
        <v>76</v>
      </c>
      <c r="AY274" s="13" t="s">
        <v>195</v>
      </c>
      <c r="BE274" s="148">
        <f t="shared" si="57"/>
        <v>0</v>
      </c>
      <c r="BF274" s="148">
        <f t="shared" si="58"/>
        <v>0</v>
      </c>
      <c r="BG274" s="148">
        <f t="shared" si="59"/>
        <v>0</v>
      </c>
      <c r="BH274" s="148">
        <f t="shared" si="60"/>
        <v>0</v>
      </c>
      <c r="BI274" s="148">
        <f t="shared" si="61"/>
        <v>0</v>
      </c>
      <c r="BJ274" s="13" t="s">
        <v>82</v>
      </c>
      <c r="BK274" s="148">
        <f t="shared" si="62"/>
        <v>0</v>
      </c>
      <c r="BL274" s="13" t="s">
        <v>1136</v>
      </c>
      <c r="BM274" s="147" t="s">
        <v>752</v>
      </c>
    </row>
    <row r="275" spans="2:65" s="1" customFormat="1" ht="6.95" customHeight="1">
      <c r="B275" s="40"/>
      <c r="C275" s="41"/>
      <c r="D275" s="41"/>
      <c r="E275" s="41"/>
      <c r="F275" s="41"/>
      <c r="G275" s="41"/>
      <c r="H275" s="41"/>
      <c r="I275" s="41"/>
      <c r="J275" s="41"/>
      <c r="K275" s="41"/>
      <c r="L275" s="25"/>
    </row>
  </sheetData>
  <autoFilter ref="C128:K274" xr:uid="{00000000-0009-0000-0000-00000B000000}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74"/>
  <sheetViews>
    <sheetView showGridLines="0" topLeftCell="A163" workbookViewId="0">
      <selection activeCell="W132" sqref="W13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117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ht="12" customHeight="1">
      <c r="B8" s="16"/>
      <c r="D8" s="22" t="s">
        <v>143</v>
      </c>
      <c r="L8" s="16"/>
    </row>
    <row r="9" spans="2:46" s="1" customFormat="1" ht="16.5" customHeight="1">
      <c r="B9" s="25"/>
      <c r="E9" s="207" t="s">
        <v>144</v>
      </c>
      <c r="F9" s="208"/>
      <c r="G9" s="208"/>
      <c r="H9" s="208"/>
      <c r="L9" s="25"/>
    </row>
    <row r="10" spans="2:46" s="1" customFormat="1" ht="12" customHeight="1">
      <c r="B10" s="25"/>
      <c r="D10" s="22" t="s">
        <v>145</v>
      </c>
      <c r="L10" s="25"/>
    </row>
    <row r="11" spans="2:46" s="1" customFormat="1" ht="16.5" customHeight="1">
      <c r="B11" s="25"/>
      <c r="E11" s="194" t="s">
        <v>2173</v>
      </c>
      <c r="F11" s="208"/>
      <c r="G11" s="208"/>
      <c r="H11" s="208"/>
      <c r="L11" s="25"/>
    </row>
    <row r="12" spans="2:46" s="1" customFormat="1">
      <c r="B12" s="25"/>
      <c r="L12" s="25"/>
    </row>
    <row r="13" spans="2:46" s="1" customFormat="1" ht="12" customHeight="1">
      <c r="B13" s="25"/>
      <c r="D13" s="22" t="s">
        <v>15</v>
      </c>
      <c r="F13" s="20" t="s">
        <v>1</v>
      </c>
      <c r="I13" s="22" t="s">
        <v>16</v>
      </c>
      <c r="J13" s="20" t="s">
        <v>1</v>
      </c>
      <c r="L13" s="25"/>
    </row>
    <row r="14" spans="2:46" s="1" customFormat="1" ht="12" customHeight="1">
      <c r="B14" s="25"/>
      <c r="D14" s="22" t="s">
        <v>17</v>
      </c>
      <c r="F14" s="20" t="s">
        <v>2857</v>
      </c>
      <c r="I14" s="22" t="s">
        <v>18</v>
      </c>
      <c r="J14" s="48" t="str">
        <f>'Rekapitulácia stavby'!AN8</f>
        <v>8. 7. 2025</v>
      </c>
      <c r="L14" s="25"/>
    </row>
    <row r="15" spans="2:46" s="1" customFormat="1" ht="10.9" customHeight="1">
      <c r="B15" s="25"/>
      <c r="L15" s="25"/>
    </row>
    <row r="16" spans="2:46" s="1" customFormat="1" ht="12" customHeight="1">
      <c r="B16" s="25"/>
      <c r="D16" s="22" t="s">
        <v>20</v>
      </c>
      <c r="I16" s="22" t="s">
        <v>21</v>
      </c>
      <c r="J16" s="20" t="str">
        <f>IF('Rekapitulácia stavby'!AN10="","",'Rekapitulácia stavby'!AN10)</f>
        <v/>
      </c>
      <c r="L16" s="25"/>
    </row>
    <row r="17" spans="2:12" s="1" customFormat="1" ht="18" customHeight="1">
      <c r="B17" s="25"/>
      <c r="E17" s="20" t="str">
        <f>IF('Rekapitulácia stavby'!E11="","",'Rekapitulácia stavby'!E11)</f>
        <v>Športová hala OLYMPIA s.r.o.</v>
      </c>
      <c r="I17" s="22" t="s">
        <v>22</v>
      </c>
      <c r="J17" s="20" t="str">
        <f>IF('Rekapitulácia stavby'!AN11="","",'Rekapitulácia stavby'!AN11)</f>
        <v/>
      </c>
      <c r="L17" s="25"/>
    </row>
    <row r="18" spans="2:12" s="1" customFormat="1" ht="6.95" customHeight="1">
      <c r="B18" s="25"/>
      <c r="L18" s="25"/>
    </row>
    <row r="19" spans="2:12" s="1" customFormat="1" ht="12" customHeight="1">
      <c r="B19" s="25"/>
      <c r="D19" s="22" t="s">
        <v>23</v>
      </c>
      <c r="I19" s="22" t="s">
        <v>21</v>
      </c>
      <c r="J19" s="20"/>
      <c r="L19" s="25"/>
    </row>
    <row r="20" spans="2:12" s="1" customFormat="1" ht="18" customHeight="1">
      <c r="B20" s="25"/>
      <c r="E20" s="197"/>
      <c r="F20" s="197"/>
      <c r="G20" s="197"/>
      <c r="H20" s="197"/>
      <c r="I20" s="22" t="s">
        <v>22</v>
      </c>
      <c r="J20" s="20"/>
      <c r="L20" s="25"/>
    </row>
    <row r="21" spans="2:12" s="1" customFormat="1" ht="6.95" customHeight="1">
      <c r="B21" s="25"/>
      <c r="L21" s="25"/>
    </row>
    <row r="22" spans="2:12" s="1" customFormat="1" ht="12" customHeight="1">
      <c r="B22" s="25"/>
      <c r="D22" s="22" t="s">
        <v>24</v>
      </c>
      <c r="I22" s="22" t="s">
        <v>21</v>
      </c>
      <c r="J22" s="20" t="str">
        <f>IF('Rekapitulácia stavby'!AN16="","",'Rekapitulácia stavby'!AN16)</f>
        <v/>
      </c>
      <c r="L22" s="25"/>
    </row>
    <row r="23" spans="2:12" s="1" customFormat="1" ht="18" customHeight="1">
      <c r="B23" s="25"/>
      <c r="E23" s="20" t="str">
        <f>IF('Rekapitulácia stavby'!E17="","",'Rekapitulácia stavby'!E17)</f>
        <v>Ing. Stanislav Karas</v>
      </c>
      <c r="I23" s="22" t="s">
        <v>22</v>
      </c>
      <c r="J23" s="20" t="str">
        <f>IF('Rekapitulácia stavby'!AN17="","",'Rekapitulácia stavby'!AN17)</f>
        <v/>
      </c>
      <c r="L23" s="25"/>
    </row>
    <row r="24" spans="2:12" s="1" customFormat="1" ht="6.95" customHeight="1">
      <c r="B24" s="25"/>
      <c r="L24" s="25"/>
    </row>
    <row r="25" spans="2:12" s="1" customFormat="1" ht="12" customHeight="1">
      <c r="B25" s="25"/>
      <c r="D25" s="22" t="s">
        <v>27</v>
      </c>
      <c r="I25" s="22" t="s">
        <v>21</v>
      </c>
      <c r="J25" s="20" t="str">
        <f>IF('Rekapitulácia stavby'!AN19="","",'Rekapitulácia stavby'!AN19)</f>
        <v/>
      </c>
      <c r="L25" s="25"/>
    </row>
    <row r="26" spans="2:12" s="1" customFormat="1" ht="18" customHeight="1">
      <c r="B26" s="25"/>
      <c r="E26" s="20" t="str">
        <f>IF('Rekapitulácia stavby'!E20="","",'Rekapitulácia stavby'!E20)</f>
        <v/>
      </c>
      <c r="I26" s="22" t="s">
        <v>22</v>
      </c>
      <c r="J26" s="20" t="str">
        <f>IF('Rekapitulácia stavby'!AN20="","",'Rekapitulácia stavby'!AN20)</f>
        <v/>
      </c>
      <c r="L26" s="25"/>
    </row>
    <row r="27" spans="2:12" s="1" customFormat="1" ht="6.95" customHeight="1">
      <c r="B27" s="25"/>
      <c r="L27" s="25"/>
    </row>
    <row r="28" spans="2:12" s="1" customFormat="1" ht="12" customHeight="1">
      <c r="B28" s="25"/>
      <c r="D28" s="22" t="s">
        <v>28</v>
      </c>
      <c r="L28" s="25"/>
    </row>
    <row r="29" spans="2:12" s="7" customFormat="1" ht="16.5" customHeight="1">
      <c r="B29" s="90"/>
      <c r="E29" s="199" t="s">
        <v>1</v>
      </c>
      <c r="F29" s="199"/>
      <c r="G29" s="199"/>
      <c r="H29" s="199"/>
      <c r="L29" s="90"/>
    </row>
    <row r="30" spans="2:12" s="1" customFormat="1" ht="6.95" customHeight="1">
      <c r="B30" s="25"/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25.35" customHeight="1">
      <c r="B32" s="25"/>
      <c r="D32" s="91" t="s">
        <v>29</v>
      </c>
      <c r="J32" s="62">
        <f>ROUND(J128, 2)</f>
        <v>0</v>
      </c>
      <c r="L32" s="25"/>
    </row>
    <row r="33" spans="2:12" s="1" customFormat="1" ht="6.95" customHeight="1">
      <c r="B33" s="25"/>
      <c r="D33" s="49"/>
      <c r="E33" s="49"/>
      <c r="F33" s="49"/>
      <c r="G33" s="49"/>
      <c r="H33" s="49"/>
      <c r="I33" s="49"/>
      <c r="J33" s="49"/>
      <c r="K33" s="49"/>
      <c r="L33" s="25"/>
    </row>
    <row r="34" spans="2:12" s="1" customFormat="1" ht="14.45" customHeight="1">
      <c r="B34" s="25"/>
      <c r="F34" s="28" t="s">
        <v>31</v>
      </c>
      <c r="I34" s="28" t="s">
        <v>30</v>
      </c>
      <c r="J34" s="28" t="s">
        <v>32</v>
      </c>
      <c r="L34" s="25"/>
    </row>
    <row r="35" spans="2:12" s="1" customFormat="1" ht="14.45" customHeight="1">
      <c r="B35" s="25"/>
      <c r="D35" s="51" t="s">
        <v>33</v>
      </c>
      <c r="E35" s="30" t="s">
        <v>34</v>
      </c>
      <c r="F35" s="92">
        <f>ROUND((SUM(BE128:BE173)),  2)</f>
        <v>0</v>
      </c>
      <c r="G35" s="93"/>
      <c r="H35" s="93"/>
      <c r="I35" s="94">
        <v>0.23</v>
      </c>
      <c r="J35" s="92">
        <f>ROUND(((SUM(BE128:BE173))*I35),  2)</f>
        <v>0</v>
      </c>
      <c r="L35" s="25"/>
    </row>
    <row r="36" spans="2:12" s="1" customFormat="1" ht="14.45" customHeight="1">
      <c r="B36" s="25"/>
      <c r="E36" s="30" t="s">
        <v>35</v>
      </c>
      <c r="F36" s="82">
        <f>ROUND((SUM(BF128:BF173)),  2)</f>
        <v>0</v>
      </c>
      <c r="I36" s="95">
        <v>0.23</v>
      </c>
      <c r="J36" s="82">
        <f>ROUND(((SUM(BF128:BF173))*I36),  2)</f>
        <v>0</v>
      </c>
      <c r="L36" s="25"/>
    </row>
    <row r="37" spans="2:12" s="1" customFormat="1" ht="14.45" hidden="1" customHeight="1">
      <c r="B37" s="25"/>
      <c r="E37" s="22" t="s">
        <v>36</v>
      </c>
      <c r="F37" s="82">
        <f>ROUND((SUM(BG128:BG173)),  2)</f>
        <v>0</v>
      </c>
      <c r="I37" s="95">
        <v>0.23</v>
      </c>
      <c r="J37" s="82">
        <f>0</f>
        <v>0</v>
      </c>
      <c r="L37" s="25"/>
    </row>
    <row r="38" spans="2:12" s="1" customFormat="1" ht="14.45" hidden="1" customHeight="1">
      <c r="B38" s="25"/>
      <c r="E38" s="22" t="s">
        <v>37</v>
      </c>
      <c r="F38" s="82">
        <f>ROUND((SUM(BH128:BH173)),  2)</f>
        <v>0</v>
      </c>
      <c r="I38" s="95">
        <v>0.23</v>
      </c>
      <c r="J38" s="82">
        <f>0</f>
        <v>0</v>
      </c>
      <c r="L38" s="25"/>
    </row>
    <row r="39" spans="2:12" s="1" customFormat="1" ht="14.45" hidden="1" customHeight="1">
      <c r="B39" s="25"/>
      <c r="E39" s="30" t="s">
        <v>38</v>
      </c>
      <c r="F39" s="92">
        <f>ROUND((SUM(BI128:BI173)),  2)</f>
        <v>0</v>
      </c>
      <c r="G39" s="93"/>
      <c r="H39" s="93"/>
      <c r="I39" s="94">
        <v>0</v>
      </c>
      <c r="J39" s="92">
        <f>0</f>
        <v>0</v>
      </c>
      <c r="L39" s="25"/>
    </row>
    <row r="40" spans="2:12" s="1" customFormat="1" ht="6.95" customHeight="1">
      <c r="B40" s="25"/>
      <c r="L40" s="25"/>
    </row>
    <row r="41" spans="2:12" s="1" customFormat="1" ht="25.35" customHeight="1">
      <c r="B41" s="25"/>
      <c r="C41" s="96"/>
      <c r="D41" s="97" t="s">
        <v>39</v>
      </c>
      <c r="E41" s="53"/>
      <c r="F41" s="53"/>
      <c r="G41" s="98" t="s">
        <v>40</v>
      </c>
      <c r="H41" s="99" t="s">
        <v>41</v>
      </c>
      <c r="I41" s="53"/>
      <c r="J41" s="100">
        <f>SUM(J32:J39)</f>
        <v>0</v>
      </c>
      <c r="K41" s="101"/>
      <c r="L41" s="25"/>
    </row>
    <row r="42" spans="2:12" s="1" customFormat="1" ht="14.45" customHeight="1">
      <c r="B42" s="25"/>
      <c r="L42" s="25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12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12" s="1" customFormat="1" ht="24.95" customHeight="1">
      <c r="B82" s="25"/>
      <c r="C82" s="17" t="s">
        <v>147</v>
      </c>
      <c r="L82" s="25"/>
    </row>
    <row r="83" spans="2:12" s="1" customFormat="1" ht="6.95" customHeight="1">
      <c r="B83" s="25"/>
      <c r="L83" s="25"/>
    </row>
    <row r="84" spans="2:12" s="1" customFormat="1" ht="12" customHeight="1">
      <c r="B84" s="25"/>
      <c r="C84" s="22" t="s">
        <v>13</v>
      </c>
      <c r="L84" s="25"/>
    </row>
    <row r="85" spans="2:12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12" ht="12" customHeight="1">
      <c r="B86" s="16"/>
      <c r="C86" s="22" t="s">
        <v>143</v>
      </c>
      <c r="L86" s="16"/>
    </row>
    <row r="87" spans="2:12" s="1" customFormat="1" ht="16.5" customHeight="1">
      <c r="B87" s="25"/>
      <c r="E87" s="207" t="s">
        <v>144</v>
      </c>
      <c r="F87" s="208"/>
      <c r="G87" s="208"/>
      <c r="H87" s="208"/>
      <c r="L87" s="25"/>
    </row>
    <row r="88" spans="2:12" s="1" customFormat="1" ht="12" customHeight="1">
      <c r="B88" s="25"/>
      <c r="C88" s="22" t="s">
        <v>145</v>
      </c>
      <c r="L88" s="25"/>
    </row>
    <row r="89" spans="2:12" s="1" customFormat="1" ht="16.5" customHeight="1">
      <c r="B89" s="25"/>
      <c r="E89" s="194" t="str">
        <f>E11</f>
        <v>VZT1 - Vzduchotechnika - AXIMA</v>
      </c>
      <c r="F89" s="208"/>
      <c r="G89" s="208"/>
      <c r="H89" s="208"/>
      <c r="L89" s="25"/>
    </row>
    <row r="90" spans="2:12" s="1" customFormat="1" ht="6.95" customHeight="1">
      <c r="B90" s="25"/>
      <c r="L90" s="25"/>
    </row>
    <row r="91" spans="2:12" s="1" customFormat="1" ht="12" customHeight="1">
      <c r="B91" s="25"/>
      <c r="C91" s="22" t="s">
        <v>17</v>
      </c>
      <c r="F91" s="20" t="str">
        <f>F14</f>
        <v>Nitra</v>
      </c>
      <c r="I91" s="22" t="s">
        <v>18</v>
      </c>
      <c r="J91" s="48" t="str">
        <f>IF(J14="","",J14)</f>
        <v>8. 7. 2025</v>
      </c>
      <c r="L91" s="25"/>
    </row>
    <row r="92" spans="2:12" s="1" customFormat="1" ht="6.95" customHeight="1">
      <c r="B92" s="25"/>
      <c r="L92" s="25"/>
    </row>
    <row r="93" spans="2:12" s="1" customFormat="1" ht="15.2" customHeight="1">
      <c r="B93" s="25"/>
      <c r="C93" s="22" t="s">
        <v>20</v>
      </c>
      <c r="F93" s="20" t="str">
        <f>E17</f>
        <v>Športová hala OLYMPIA s.r.o.</v>
      </c>
      <c r="I93" s="22" t="s">
        <v>24</v>
      </c>
      <c r="J93" s="23" t="str">
        <f>E23</f>
        <v>Ing. Stanislav Karas</v>
      </c>
      <c r="L93" s="25"/>
    </row>
    <row r="94" spans="2:12" s="1" customFormat="1" ht="15.2" customHeight="1">
      <c r="B94" s="25"/>
      <c r="C94" s="22" t="s">
        <v>23</v>
      </c>
      <c r="F94" s="20" t="str">
        <f>IF(E20="","",E20)</f>
        <v/>
      </c>
      <c r="I94" s="22" t="s">
        <v>27</v>
      </c>
      <c r="J94" s="23" t="str">
        <f>E26</f>
        <v/>
      </c>
      <c r="L94" s="25"/>
    </row>
    <row r="95" spans="2:12" s="1" customFormat="1" ht="10.35" customHeight="1">
      <c r="B95" s="25"/>
      <c r="L95" s="25"/>
    </row>
    <row r="96" spans="2:12" s="1" customFormat="1" ht="29.25" customHeight="1">
      <c r="B96" s="25"/>
      <c r="C96" s="104" t="s">
        <v>148</v>
      </c>
      <c r="D96" s="96"/>
      <c r="E96" s="96"/>
      <c r="F96" s="96"/>
      <c r="G96" s="96"/>
      <c r="H96" s="96"/>
      <c r="I96" s="96"/>
      <c r="J96" s="105" t="s">
        <v>149</v>
      </c>
      <c r="K96" s="96"/>
      <c r="L96" s="25"/>
    </row>
    <row r="97" spans="2:47" s="1" customFormat="1" ht="10.35" customHeight="1">
      <c r="B97" s="25"/>
      <c r="L97" s="25"/>
    </row>
    <row r="98" spans="2:47" s="1" customFormat="1" ht="22.9" customHeight="1">
      <c r="B98" s="25"/>
      <c r="C98" s="106" t="s">
        <v>150</v>
      </c>
      <c r="J98" s="62">
        <f>J128</f>
        <v>0</v>
      </c>
      <c r="L98" s="25"/>
      <c r="AU98" s="13" t="s">
        <v>151</v>
      </c>
    </row>
    <row r="99" spans="2:47" s="8" customFormat="1" ht="24.95" customHeight="1">
      <c r="B99" s="107"/>
      <c r="D99" s="108" t="s">
        <v>2174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47" s="8" customFormat="1" ht="24.95" customHeight="1">
      <c r="B100" s="107"/>
      <c r="D100" s="108" t="s">
        <v>2175</v>
      </c>
      <c r="E100" s="109"/>
      <c r="F100" s="109"/>
      <c r="G100" s="109"/>
      <c r="H100" s="109"/>
      <c r="I100" s="109"/>
      <c r="J100" s="110">
        <f>J135</f>
        <v>0</v>
      </c>
      <c r="L100" s="107"/>
    </row>
    <row r="101" spans="2:47" s="8" customFormat="1" ht="24.95" customHeight="1">
      <c r="B101" s="107"/>
      <c r="D101" s="108" t="s">
        <v>2176</v>
      </c>
      <c r="E101" s="109"/>
      <c r="F101" s="109"/>
      <c r="G101" s="109"/>
      <c r="H101" s="109"/>
      <c r="I101" s="109"/>
      <c r="J101" s="110">
        <f>J141</f>
        <v>0</v>
      </c>
      <c r="L101" s="107"/>
    </row>
    <row r="102" spans="2:47" s="8" customFormat="1" ht="24.95" customHeight="1">
      <c r="B102" s="107"/>
      <c r="D102" s="108" t="s">
        <v>2177</v>
      </c>
      <c r="E102" s="109"/>
      <c r="F102" s="109"/>
      <c r="G102" s="109"/>
      <c r="H102" s="109"/>
      <c r="I102" s="109"/>
      <c r="J102" s="110">
        <f>J155</f>
        <v>0</v>
      </c>
      <c r="L102" s="107"/>
    </row>
    <row r="103" spans="2:47" s="9" customFormat="1" ht="19.899999999999999" customHeight="1">
      <c r="B103" s="111"/>
      <c r="D103" s="112" t="s">
        <v>2178</v>
      </c>
      <c r="E103" s="113"/>
      <c r="F103" s="113"/>
      <c r="G103" s="113"/>
      <c r="H103" s="113"/>
      <c r="I103" s="113"/>
      <c r="J103" s="114">
        <f>J156</f>
        <v>0</v>
      </c>
      <c r="L103" s="111"/>
    </row>
    <row r="104" spans="2:47" s="8" customFormat="1" ht="24.95" customHeight="1">
      <c r="B104" s="107"/>
      <c r="D104" s="108" t="s">
        <v>2179</v>
      </c>
      <c r="E104" s="109"/>
      <c r="F104" s="109"/>
      <c r="G104" s="109"/>
      <c r="H104" s="109"/>
      <c r="I104" s="109"/>
      <c r="J104" s="110">
        <f>J162</f>
        <v>0</v>
      </c>
      <c r="L104" s="107"/>
    </row>
    <row r="105" spans="2:47" s="9" customFormat="1" ht="19.899999999999999" customHeight="1">
      <c r="B105" s="111"/>
      <c r="D105" s="112" t="s">
        <v>2180</v>
      </c>
      <c r="E105" s="113"/>
      <c r="F105" s="113"/>
      <c r="G105" s="113"/>
      <c r="H105" s="113"/>
      <c r="I105" s="113"/>
      <c r="J105" s="114">
        <f>J163</f>
        <v>0</v>
      </c>
      <c r="L105" s="111"/>
    </row>
    <row r="106" spans="2:47" s="8" customFormat="1" ht="24.95" customHeight="1">
      <c r="B106" s="107"/>
      <c r="D106" s="108" t="s">
        <v>2181</v>
      </c>
      <c r="E106" s="109"/>
      <c r="F106" s="109"/>
      <c r="G106" s="109"/>
      <c r="H106" s="109"/>
      <c r="I106" s="109"/>
      <c r="J106" s="110">
        <f>J168</f>
        <v>0</v>
      </c>
      <c r="L106" s="107"/>
    </row>
    <row r="107" spans="2:47" s="1" customFormat="1" ht="21.75" customHeight="1">
      <c r="B107" s="25"/>
      <c r="L107" s="25"/>
    </row>
    <row r="108" spans="2:47" s="1" customFormat="1" ht="6.95" customHeight="1"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25"/>
    </row>
    <row r="112" spans="2:47" s="1" customFormat="1" ht="6.95" customHeight="1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25"/>
    </row>
    <row r="113" spans="2:63" s="1" customFormat="1" ht="24.95" customHeight="1">
      <c r="B113" s="25"/>
      <c r="C113" s="17" t="s">
        <v>181</v>
      </c>
      <c r="L113" s="25"/>
    </row>
    <row r="114" spans="2:63" s="1" customFormat="1" ht="6.95" customHeight="1">
      <c r="B114" s="25"/>
      <c r="L114" s="25"/>
    </row>
    <row r="115" spans="2:63" s="1" customFormat="1" ht="12" customHeight="1">
      <c r="B115" s="25"/>
      <c r="C115" s="22" t="s">
        <v>13</v>
      </c>
      <c r="L115" s="25"/>
    </row>
    <row r="116" spans="2:63" s="1" customFormat="1" ht="16.5" customHeight="1">
      <c r="B116" s="25"/>
      <c r="E116" s="207" t="str">
        <f>E7</f>
        <v>Športová hala OLYMPIA v Nitre</v>
      </c>
      <c r="F116" s="209"/>
      <c r="G116" s="209"/>
      <c r="H116" s="209"/>
      <c r="L116" s="25"/>
    </row>
    <row r="117" spans="2:63" ht="12" customHeight="1">
      <c r="B117" s="16"/>
      <c r="C117" s="22" t="s">
        <v>143</v>
      </c>
      <c r="L117" s="16"/>
    </row>
    <row r="118" spans="2:63" s="1" customFormat="1" ht="16.5" customHeight="1">
      <c r="B118" s="25"/>
      <c r="E118" s="207" t="s">
        <v>144</v>
      </c>
      <c r="F118" s="208"/>
      <c r="G118" s="208"/>
      <c r="H118" s="208"/>
      <c r="L118" s="25"/>
    </row>
    <row r="119" spans="2:63" s="1" customFormat="1" ht="12" customHeight="1">
      <c r="B119" s="25"/>
      <c r="C119" s="22" t="s">
        <v>145</v>
      </c>
      <c r="L119" s="25"/>
    </row>
    <row r="120" spans="2:63" s="1" customFormat="1" ht="16.5" customHeight="1">
      <c r="B120" s="25"/>
      <c r="E120" s="194" t="str">
        <f>E11</f>
        <v>VZT1 - Vzduchotechnika - AXIMA</v>
      </c>
      <c r="F120" s="208"/>
      <c r="G120" s="208"/>
      <c r="H120" s="208"/>
      <c r="L120" s="25"/>
    </row>
    <row r="121" spans="2:63" s="1" customFormat="1" ht="6.95" customHeight="1">
      <c r="B121" s="25"/>
      <c r="L121" s="25"/>
    </row>
    <row r="122" spans="2:63" s="1" customFormat="1" ht="12" customHeight="1">
      <c r="B122" s="25"/>
      <c r="C122" s="22" t="s">
        <v>17</v>
      </c>
      <c r="F122" s="20" t="str">
        <f>F14</f>
        <v>Nitra</v>
      </c>
      <c r="I122" s="22" t="s">
        <v>18</v>
      </c>
      <c r="J122" s="48" t="str">
        <f>IF(J14="","",J14)</f>
        <v>8. 7. 2025</v>
      </c>
      <c r="L122" s="25"/>
    </row>
    <row r="123" spans="2:63" s="1" customFormat="1" ht="6.95" customHeight="1">
      <c r="B123" s="25"/>
      <c r="L123" s="25"/>
    </row>
    <row r="124" spans="2:63" s="1" customFormat="1" ht="15.2" customHeight="1">
      <c r="B124" s="25"/>
      <c r="C124" s="22" t="s">
        <v>20</v>
      </c>
      <c r="F124" s="20" t="str">
        <f>E17</f>
        <v>Športová hala OLYMPIA s.r.o.</v>
      </c>
      <c r="I124" s="22" t="s">
        <v>24</v>
      </c>
      <c r="J124" s="23" t="str">
        <f>E23</f>
        <v>Ing. Stanislav Karas</v>
      </c>
      <c r="L124" s="25"/>
    </row>
    <row r="125" spans="2:63" s="1" customFormat="1" ht="15.2" customHeight="1">
      <c r="B125" s="25"/>
      <c r="C125" s="22" t="s">
        <v>23</v>
      </c>
      <c r="F125" s="20" t="str">
        <f>IF(E20="","",E20)</f>
        <v/>
      </c>
      <c r="I125" s="22" t="s">
        <v>27</v>
      </c>
      <c r="J125" s="23" t="str">
        <f>E26</f>
        <v/>
      </c>
      <c r="L125" s="25"/>
    </row>
    <row r="126" spans="2:63" s="1" customFormat="1" ht="10.35" customHeight="1">
      <c r="B126" s="25"/>
      <c r="L126" s="25"/>
    </row>
    <row r="127" spans="2:63" s="10" customFormat="1" ht="29.25" customHeight="1">
      <c r="B127" s="115"/>
      <c r="C127" s="116" t="s">
        <v>182</v>
      </c>
      <c r="D127" s="117" t="s">
        <v>54</v>
      </c>
      <c r="E127" s="117" t="s">
        <v>50</v>
      </c>
      <c r="F127" s="117" t="s">
        <v>51</v>
      </c>
      <c r="G127" s="117" t="s">
        <v>183</v>
      </c>
      <c r="H127" s="117" t="s">
        <v>184</v>
      </c>
      <c r="I127" s="117" t="s">
        <v>185</v>
      </c>
      <c r="J127" s="118" t="s">
        <v>149</v>
      </c>
      <c r="K127" s="119" t="s">
        <v>186</v>
      </c>
      <c r="L127" s="115"/>
      <c r="M127" s="55" t="s">
        <v>1</v>
      </c>
      <c r="N127" s="56" t="s">
        <v>33</v>
      </c>
      <c r="O127" s="56" t="s">
        <v>187</v>
      </c>
      <c r="P127" s="56" t="s">
        <v>188</v>
      </c>
      <c r="Q127" s="56" t="s">
        <v>189</v>
      </c>
      <c r="R127" s="56" t="s">
        <v>190</v>
      </c>
      <c r="S127" s="56" t="s">
        <v>191</v>
      </c>
      <c r="T127" s="57" t="s">
        <v>192</v>
      </c>
    </row>
    <row r="128" spans="2:63" s="1" customFormat="1" ht="22.9" customHeight="1">
      <c r="B128" s="25"/>
      <c r="C128" s="60" t="s">
        <v>150</v>
      </c>
      <c r="J128" s="120">
        <f>BK128</f>
        <v>0</v>
      </c>
      <c r="L128" s="25"/>
      <c r="M128" s="58"/>
      <c r="N128" s="49"/>
      <c r="O128" s="49"/>
      <c r="P128" s="121">
        <f>P129+P135+P141+P155+P162+P168</f>
        <v>0</v>
      </c>
      <c r="Q128" s="49"/>
      <c r="R128" s="121">
        <f>R129+R135+R141+R155+R162+R168</f>
        <v>0</v>
      </c>
      <c r="S128" s="49"/>
      <c r="T128" s="122">
        <f>T129+T135+T141+T155+T162+T168</f>
        <v>0</v>
      </c>
      <c r="AT128" s="13" t="s">
        <v>68</v>
      </c>
      <c r="AU128" s="13" t="s">
        <v>151</v>
      </c>
      <c r="BK128" s="123">
        <f>BK129+BK135+BK141+BK155+BK162+BK168</f>
        <v>0</v>
      </c>
    </row>
    <row r="129" spans="2:65" s="11" customFormat="1" ht="25.9" customHeight="1">
      <c r="B129" s="124"/>
      <c r="D129" s="125" t="s">
        <v>68</v>
      </c>
      <c r="E129" s="126" t="s">
        <v>2182</v>
      </c>
      <c r="F129" s="126" t="s">
        <v>2183</v>
      </c>
      <c r="J129" s="127">
        <f>BK129</f>
        <v>0</v>
      </c>
      <c r="L129" s="124"/>
      <c r="M129" s="128"/>
      <c r="P129" s="129">
        <f>SUM(P130:P134)</f>
        <v>0</v>
      </c>
      <c r="R129" s="129">
        <f>SUM(R130:R134)</f>
        <v>0</v>
      </c>
      <c r="T129" s="130">
        <f>SUM(T130:T134)</f>
        <v>0</v>
      </c>
      <c r="AR129" s="125" t="s">
        <v>82</v>
      </c>
      <c r="AT129" s="131" t="s">
        <v>68</v>
      </c>
      <c r="AU129" s="131" t="s">
        <v>69</v>
      </c>
      <c r="AY129" s="125" t="s">
        <v>195</v>
      </c>
      <c r="BK129" s="132">
        <f>SUM(BK130:BK134)</f>
        <v>0</v>
      </c>
    </row>
    <row r="130" spans="2:65" s="1" customFormat="1" ht="55.5" customHeight="1">
      <c r="B130" s="135"/>
      <c r="C130" s="136" t="s">
        <v>76</v>
      </c>
      <c r="D130" s="136" t="s">
        <v>197</v>
      </c>
      <c r="E130" s="137" t="s">
        <v>2184</v>
      </c>
      <c r="F130" s="138" t="s">
        <v>2185</v>
      </c>
      <c r="G130" s="139" t="s">
        <v>744</v>
      </c>
      <c r="H130" s="140">
        <v>3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</v>
      </c>
      <c r="P130" s="145">
        <f>O130*H130</f>
        <v>0</v>
      </c>
      <c r="Q130" s="145">
        <v>0</v>
      </c>
      <c r="R130" s="145">
        <f>Q130*H130</f>
        <v>0</v>
      </c>
      <c r="S130" s="145">
        <v>0</v>
      </c>
      <c r="T130" s="146">
        <f>S130*H130</f>
        <v>0</v>
      </c>
      <c r="AR130" s="147" t="s">
        <v>251</v>
      </c>
      <c r="AT130" s="147" t="s">
        <v>197</v>
      </c>
      <c r="AU130" s="147" t="s">
        <v>76</v>
      </c>
      <c r="AY130" s="13" t="s">
        <v>195</v>
      </c>
      <c r="BE130" s="148">
        <f>IF(N130="základná",J130,0)</f>
        <v>0</v>
      </c>
      <c r="BF130" s="148">
        <f>IF(N130="znížená",J130,0)</f>
        <v>0</v>
      </c>
      <c r="BG130" s="148">
        <f>IF(N130="zákl. prenesená",J130,0)</f>
        <v>0</v>
      </c>
      <c r="BH130" s="148">
        <f>IF(N130="zníž. prenesená",J130,0)</f>
        <v>0</v>
      </c>
      <c r="BI130" s="148">
        <f>IF(N130="nulová",J130,0)</f>
        <v>0</v>
      </c>
      <c r="BJ130" s="13" t="s">
        <v>82</v>
      </c>
      <c r="BK130" s="148">
        <f>ROUND(I130*H130,2)</f>
        <v>0</v>
      </c>
      <c r="BL130" s="13" t="s">
        <v>251</v>
      </c>
      <c r="BM130" s="147" t="s">
        <v>82</v>
      </c>
    </row>
    <row r="131" spans="2:65" s="1" customFormat="1" ht="37.9" customHeight="1">
      <c r="B131" s="135"/>
      <c r="C131" s="136" t="s">
        <v>82</v>
      </c>
      <c r="D131" s="136" t="s">
        <v>197</v>
      </c>
      <c r="E131" s="137" t="s">
        <v>2186</v>
      </c>
      <c r="F131" s="138" t="s">
        <v>2187</v>
      </c>
      <c r="G131" s="139" t="s">
        <v>744</v>
      </c>
      <c r="H131" s="140">
        <v>1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</v>
      </c>
      <c r="P131" s="145">
        <f>O131*H131</f>
        <v>0</v>
      </c>
      <c r="Q131" s="145">
        <v>0</v>
      </c>
      <c r="R131" s="145">
        <f>Q131*H131</f>
        <v>0</v>
      </c>
      <c r="S131" s="145">
        <v>0</v>
      </c>
      <c r="T131" s="146">
        <f>S131*H131</f>
        <v>0</v>
      </c>
      <c r="AR131" s="147" t="s">
        <v>251</v>
      </c>
      <c r="AT131" s="147" t="s">
        <v>197</v>
      </c>
      <c r="AU131" s="147" t="s">
        <v>76</v>
      </c>
      <c r="AY131" s="13" t="s">
        <v>195</v>
      </c>
      <c r="BE131" s="148">
        <f>IF(N131="základná",J131,0)</f>
        <v>0</v>
      </c>
      <c r="BF131" s="148">
        <f>IF(N131="znížená",J131,0)</f>
        <v>0</v>
      </c>
      <c r="BG131" s="148">
        <f>IF(N131="zákl. prenesená",J131,0)</f>
        <v>0</v>
      </c>
      <c r="BH131" s="148">
        <f>IF(N131="zníž. prenesená",J131,0)</f>
        <v>0</v>
      </c>
      <c r="BI131" s="148">
        <f>IF(N131="nulová",J131,0)</f>
        <v>0</v>
      </c>
      <c r="BJ131" s="13" t="s">
        <v>82</v>
      </c>
      <c r="BK131" s="148">
        <f>ROUND(I131*H131,2)</f>
        <v>0</v>
      </c>
      <c r="BL131" s="13" t="s">
        <v>251</v>
      </c>
      <c r="BM131" s="147" t="s">
        <v>201</v>
      </c>
    </row>
    <row r="132" spans="2:65" s="1" customFormat="1" ht="33" customHeight="1">
      <c r="B132" s="135"/>
      <c r="C132" s="136" t="s">
        <v>88</v>
      </c>
      <c r="D132" s="136" t="s">
        <v>197</v>
      </c>
      <c r="E132" s="137" t="s">
        <v>2188</v>
      </c>
      <c r="F132" s="138" t="s">
        <v>2189</v>
      </c>
      <c r="G132" s="139" t="s">
        <v>744</v>
      </c>
      <c r="H132" s="140">
        <v>3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>O132*H132</f>
        <v>0</v>
      </c>
      <c r="Q132" s="145">
        <v>0</v>
      </c>
      <c r="R132" s="145">
        <f>Q132*H132</f>
        <v>0</v>
      </c>
      <c r="S132" s="145">
        <v>0</v>
      </c>
      <c r="T132" s="146">
        <f>S132*H132</f>
        <v>0</v>
      </c>
      <c r="AR132" s="147" t="s">
        <v>251</v>
      </c>
      <c r="AT132" s="147" t="s">
        <v>197</v>
      </c>
      <c r="AU132" s="147" t="s">
        <v>76</v>
      </c>
      <c r="AY132" s="13" t="s">
        <v>195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3" t="s">
        <v>82</v>
      </c>
      <c r="BK132" s="148">
        <f>ROUND(I132*H132,2)</f>
        <v>0</v>
      </c>
      <c r="BL132" s="13" t="s">
        <v>251</v>
      </c>
      <c r="BM132" s="147" t="s">
        <v>2190</v>
      </c>
    </row>
    <row r="133" spans="2:65" s="1" customFormat="1" ht="37.9" customHeight="1">
      <c r="B133" s="135"/>
      <c r="C133" s="136" t="s">
        <v>201</v>
      </c>
      <c r="D133" s="136" t="s">
        <v>197</v>
      </c>
      <c r="E133" s="137" t="s">
        <v>2191</v>
      </c>
      <c r="F133" s="138" t="s">
        <v>2192</v>
      </c>
      <c r="G133" s="139" t="s">
        <v>744</v>
      </c>
      <c r="H133" s="140">
        <v>3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>O133*H133</f>
        <v>0</v>
      </c>
      <c r="Q133" s="145">
        <v>0</v>
      </c>
      <c r="R133" s="145">
        <f>Q133*H133</f>
        <v>0</v>
      </c>
      <c r="S133" s="145">
        <v>0</v>
      </c>
      <c r="T133" s="146">
        <f>S133*H133</f>
        <v>0</v>
      </c>
      <c r="AR133" s="147" t="s">
        <v>251</v>
      </c>
      <c r="AT133" s="147" t="s">
        <v>197</v>
      </c>
      <c r="AU133" s="147" t="s">
        <v>76</v>
      </c>
      <c r="AY133" s="13" t="s">
        <v>195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3" t="s">
        <v>82</v>
      </c>
      <c r="BK133" s="148">
        <f>ROUND(I133*H133,2)</f>
        <v>0</v>
      </c>
      <c r="BL133" s="13" t="s">
        <v>251</v>
      </c>
      <c r="BM133" s="147" t="s">
        <v>2193</v>
      </c>
    </row>
    <row r="134" spans="2:65" s="1" customFormat="1" ht="24.2" customHeight="1">
      <c r="B134" s="135"/>
      <c r="C134" s="136" t="s">
        <v>211</v>
      </c>
      <c r="D134" s="136" t="s">
        <v>197</v>
      </c>
      <c r="E134" s="137" t="s">
        <v>2194</v>
      </c>
      <c r="F134" s="138" t="s">
        <v>2195</v>
      </c>
      <c r="G134" s="139" t="s">
        <v>744</v>
      </c>
      <c r="H134" s="140">
        <v>3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>O134*H134</f>
        <v>0</v>
      </c>
      <c r="Q134" s="145">
        <v>0</v>
      </c>
      <c r="R134" s="145">
        <f>Q134*H134</f>
        <v>0</v>
      </c>
      <c r="S134" s="145">
        <v>0</v>
      </c>
      <c r="T134" s="146">
        <f>S134*H134</f>
        <v>0</v>
      </c>
      <c r="AR134" s="147" t="s">
        <v>251</v>
      </c>
      <c r="AT134" s="147" t="s">
        <v>197</v>
      </c>
      <c r="AU134" s="147" t="s">
        <v>76</v>
      </c>
      <c r="AY134" s="13" t="s">
        <v>195</v>
      </c>
      <c r="BE134" s="148">
        <f>IF(N134="základná",J134,0)</f>
        <v>0</v>
      </c>
      <c r="BF134" s="148">
        <f>IF(N134="znížená",J134,0)</f>
        <v>0</v>
      </c>
      <c r="BG134" s="148">
        <f>IF(N134="zákl. prenesená",J134,0)</f>
        <v>0</v>
      </c>
      <c r="BH134" s="148">
        <f>IF(N134="zníž. prenesená",J134,0)</f>
        <v>0</v>
      </c>
      <c r="BI134" s="148">
        <f>IF(N134="nulová",J134,0)</f>
        <v>0</v>
      </c>
      <c r="BJ134" s="13" t="s">
        <v>82</v>
      </c>
      <c r="BK134" s="148">
        <f>ROUND(I134*H134,2)</f>
        <v>0</v>
      </c>
      <c r="BL134" s="13" t="s">
        <v>251</v>
      </c>
      <c r="BM134" s="147" t="s">
        <v>2196</v>
      </c>
    </row>
    <row r="135" spans="2:65" s="11" customFormat="1" ht="25.9" customHeight="1">
      <c r="B135" s="124"/>
      <c r="D135" s="125" t="s">
        <v>68</v>
      </c>
      <c r="E135" s="126" t="s">
        <v>2197</v>
      </c>
      <c r="F135" s="126" t="s">
        <v>2198</v>
      </c>
      <c r="J135" s="127"/>
      <c r="L135" s="124"/>
      <c r="M135" s="128"/>
      <c r="P135" s="129">
        <f>SUM(P136:P140)</f>
        <v>0</v>
      </c>
      <c r="R135" s="129">
        <f>SUM(R136:R140)</f>
        <v>0</v>
      </c>
      <c r="T135" s="130">
        <f>SUM(T136:T140)</f>
        <v>0</v>
      </c>
      <c r="AR135" s="125" t="s">
        <v>82</v>
      </c>
      <c r="AT135" s="131" t="s">
        <v>68</v>
      </c>
      <c r="AU135" s="131" t="s">
        <v>69</v>
      </c>
      <c r="AY135" s="125" t="s">
        <v>195</v>
      </c>
      <c r="BK135" s="132">
        <f>SUM(BK136:BK140)</f>
        <v>0</v>
      </c>
    </row>
    <row r="136" spans="2:65" s="1" customFormat="1" ht="55.5" customHeight="1">
      <c r="B136" s="135"/>
      <c r="C136" s="136" t="s">
        <v>215</v>
      </c>
      <c r="D136" s="136" t="s">
        <v>197</v>
      </c>
      <c r="E136" s="137" t="s">
        <v>2199</v>
      </c>
      <c r="F136" s="138" t="s">
        <v>2200</v>
      </c>
      <c r="G136" s="139" t="s">
        <v>744</v>
      </c>
      <c r="H136" s="140">
        <v>1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251</v>
      </c>
      <c r="AT136" s="147" t="s">
        <v>197</v>
      </c>
      <c r="AU136" s="147" t="s">
        <v>76</v>
      </c>
      <c r="AY136" s="13" t="s">
        <v>195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3" t="s">
        <v>82</v>
      </c>
      <c r="BK136" s="148">
        <f>ROUND(I136*H136,2)</f>
        <v>0</v>
      </c>
      <c r="BL136" s="13" t="s">
        <v>251</v>
      </c>
      <c r="BM136" s="147" t="s">
        <v>238</v>
      </c>
    </row>
    <row r="137" spans="2:65" s="1" customFormat="1" ht="24.2" customHeight="1">
      <c r="B137" s="135"/>
      <c r="C137" s="136" t="s">
        <v>218</v>
      </c>
      <c r="D137" s="136" t="s">
        <v>197</v>
      </c>
      <c r="E137" s="137" t="s">
        <v>2201</v>
      </c>
      <c r="F137" s="138" t="s">
        <v>2202</v>
      </c>
      <c r="G137" s="139" t="s">
        <v>744</v>
      </c>
      <c r="H137" s="140">
        <v>1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</v>
      </c>
      <c r="P137" s="145">
        <f>O137*H137</f>
        <v>0</v>
      </c>
      <c r="Q137" s="145">
        <v>0</v>
      </c>
      <c r="R137" s="145">
        <f>Q137*H137</f>
        <v>0</v>
      </c>
      <c r="S137" s="145">
        <v>0</v>
      </c>
      <c r="T137" s="146">
        <f>S137*H137</f>
        <v>0</v>
      </c>
      <c r="AR137" s="147" t="s">
        <v>251</v>
      </c>
      <c r="AT137" s="147" t="s">
        <v>197</v>
      </c>
      <c r="AU137" s="147" t="s">
        <v>76</v>
      </c>
      <c r="AY137" s="13" t="s">
        <v>195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3" t="s">
        <v>82</v>
      </c>
      <c r="BK137" s="148">
        <f>ROUND(I137*H137,2)</f>
        <v>0</v>
      </c>
      <c r="BL137" s="13" t="s">
        <v>251</v>
      </c>
      <c r="BM137" s="147" t="s">
        <v>2203</v>
      </c>
    </row>
    <row r="138" spans="2:65" s="1" customFormat="1" ht="24.2" customHeight="1">
      <c r="B138" s="135"/>
      <c r="C138" s="136" t="s">
        <v>222</v>
      </c>
      <c r="D138" s="136" t="s">
        <v>197</v>
      </c>
      <c r="E138" s="137" t="s">
        <v>2204</v>
      </c>
      <c r="F138" s="138" t="s">
        <v>2205</v>
      </c>
      <c r="G138" s="139" t="s">
        <v>744</v>
      </c>
      <c r="H138" s="140">
        <v>1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0</v>
      </c>
      <c r="P138" s="145">
        <f>O138*H138</f>
        <v>0</v>
      </c>
      <c r="Q138" s="145">
        <v>0</v>
      </c>
      <c r="R138" s="145">
        <f>Q138*H138</f>
        <v>0</v>
      </c>
      <c r="S138" s="145">
        <v>0</v>
      </c>
      <c r="T138" s="146">
        <f>S138*H138</f>
        <v>0</v>
      </c>
      <c r="AR138" s="147" t="s">
        <v>251</v>
      </c>
      <c r="AT138" s="147" t="s">
        <v>197</v>
      </c>
      <c r="AU138" s="147" t="s">
        <v>76</v>
      </c>
      <c r="AY138" s="13" t="s">
        <v>195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82</v>
      </c>
      <c r="BK138" s="148">
        <f>ROUND(I138*H138,2)</f>
        <v>0</v>
      </c>
      <c r="BL138" s="13" t="s">
        <v>251</v>
      </c>
      <c r="BM138" s="147" t="s">
        <v>2206</v>
      </c>
    </row>
    <row r="139" spans="2:65" s="1" customFormat="1" ht="24.2" customHeight="1">
      <c r="B139" s="135"/>
      <c r="C139" s="136" t="s">
        <v>226</v>
      </c>
      <c r="D139" s="136" t="s">
        <v>197</v>
      </c>
      <c r="E139" s="137" t="s">
        <v>2207</v>
      </c>
      <c r="F139" s="138" t="s">
        <v>2208</v>
      </c>
      <c r="G139" s="139" t="s">
        <v>336</v>
      </c>
      <c r="H139" s="140">
        <v>8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251</v>
      </c>
      <c r="AT139" s="147" t="s">
        <v>197</v>
      </c>
      <c r="AU139" s="147" t="s">
        <v>76</v>
      </c>
      <c r="AY139" s="13" t="s">
        <v>195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3" t="s">
        <v>82</v>
      </c>
      <c r="BK139" s="148">
        <f>ROUND(I139*H139,2)</f>
        <v>0</v>
      </c>
      <c r="BL139" s="13" t="s">
        <v>251</v>
      </c>
      <c r="BM139" s="147" t="s">
        <v>2209</v>
      </c>
    </row>
    <row r="140" spans="2:65" s="1" customFormat="1" ht="16.5" customHeight="1">
      <c r="B140" s="135"/>
      <c r="C140" s="136" t="s">
        <v>230</v>
      </c>
      <c r="D140" s="136" t="s">
        <v>197</v>
      </c>
      <c r="E140" s="137" t="s">
        <v>2210</v>
      </c>
      <c r="F140" s="138" t="s">
        <v>2211</v>
      </c>
      <c r="G140" s="139" t="s">
        <v>229</v>
      </c>
      <c r="H140" s="140">
        <v>50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</v>
      </c>
      <c r="P140" s="145">
        <f>O140*H140</f>
        <v>0</v>
      </c>
      <c r="Q140" s="145">
        <v>0</v>
      </c>
      <c r="R140" s="145">
        <f>Q140*H140</f>
        <v>0</v>
      </c>
      <c r="S140" s="145">
        <v>0</v>
      </c>
      <c r="T140" s="146">
        <f>S140*H140</f>
        <v>0</v>
      </c>
      <c r="AR140" s="147" t="s">
        <v>251</v>
      </c>
      <c r="AT140" s="147" t="s">
        <v>197</v>
      </c>
      <c r="AU140" s="147" t="s">
        <v>76</v>
      </c>
      <c r="AY140" s="13" t="s">
        <v>195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3" t="s">
        <v>82</v>
      </c>
      <c r="BK140" s="148">
        <f>ROUND(I140*H140,2)</f>
        <v>0</v>
      </c>
      <c r="BL140" s="13" t="s">
        <v>251</v>
      </c>
      <c r="BM140" s="147" t="s">
        <v>2212</v>
      </c>
    </row>
    <row r="141" spans="2:65" s="11" customFormat="1" ht="25.9" customHeight="1">
      <c r="B141" s="124"/>
      <c r="D141" s="125" t="s">
        <v>68</v>
      </c>
      <c r="E141" s="126" t="s">
        <v>2213</v>
      </c>
      <c r="F141" s="126" t="s">
        <v>2214</v>
      </c>
      <c r="J141" s="127"/>
      <c r="L141" s="124"/>
      <c r="M141" s="128"/>
      <c r="P141" s="129">
        <f>SUM(P142:P154)</f>
        <v>0</v>
      </c>
      <c r="R141" s="129">
        <f>SUM(R142:R154)</f>
        <v>0</v>
      </c>
      <c r="T141" s="130">
        <f>SUM(T142:T154)</f>
        <v>0</v>
      </c>
      <c r="AR141" s="125" t="s">
        <v>82</v>
      </c>
      <c r="AT141" s="131" t="s">
        <v>68</v>
      </c>
      <c r="AU141" s="131" t="s">
        <v>69</v>
      </c>
      <c r="AY141" s="125" t="s">
        <v>195</v>
      </c>
      <c r="BK141" s="132">
        <f>SUM(BK142:BK154)</f>
        <v>0</v>
      </c>
    </row>
    <row r="142" spans="2:65" s="1" customFormat="1" ht="44.25" customHeight="1">
      <c r="B142" s="135"/>
      <c r="C142" s="136" t="s">
        <v>234</v>
      </c>
      <c r="D142" s="136" t="s">
        <v>197</v>
      </c>
      <c r="E142" s="137" t="s">
        <v>2215</v>
      </c>
      <c r="F142" s="138" t="s">
        <v>2216</v>
      </c>
      <c r="G142" s="139" t="s">
        <v>336</v>
      </c>
      <c r="H142" s="140">
        <v>5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</v>
      </c>
      <c r="P142" s="145">
        <f t="shared" ref="P142:P154" si="0">O142*H142</f>
        <v>0</v>
      </c>
      <c r="Q142" s="145">
        <v>0</v>
      </c>
      <c r="R142" s="145">
        <f t="shared" ref="R142:R154" si="1">Q142*H142</f>
        <v>0</v>
      </c>
      <c r="S142" s="145">
        <v>0</v>
      </c>
      <c r="T142" s="146">
        <f t="shared" ref="T142:T154" si="2">S142*H142</f>
        <v>0</v>
      </c>
      <c r="AR142" s="147" t="s">
        <v>251</v>
      </c>
      <c r="AT142" s="147" t="s">
        <v>197</v>
      </c>
      <c r="AU142" s="147" t="s">
        <v>76</v>
      </c>
      <c r="AY142" s="13" t="s">
        <v>195</v>
      </c>
      <c r="BE142" s="148">
        <f t="shared" ref="BE142:BE154" si="3">IF(N142="základná",J142,0)</f>
        <v>0</v>
      </c>
      <c r="BF142" s="148">
        <f t="shared" ref="BF142:BF154" si="4">IF(N142="znížená",J142,0)</f>
        <v>0</v>
      </c>
      <c r="BG142" s="148">
        <f t="shared" ref="BG142:BG154" si="5">IF(N142="zákl. prenesená",J142,0)</f>
        <v>0</v>
      </c>
      <c r="BH142" s="148">
        <f t="shared" ref="BH142:BH154" si="6">IF(N142="zníž. prenesená",J142,0)</f>
        <v>0</v>
      </c>
      <c r="BI142" s="148">
        <f t="shared" ref="BI142:BI154" si="7">IF(N142="nulová",J142,0)</f>
        <v>0</v>
      </c>
      <c r="BJ142" s="13" t="s">
        <v>82</v>
      </c>
      <c r="BK142" s="148">
        <f t="shared" ref="BK142:BK154" si="8">ROUND(I142*H142,2)</f>
        <v>0</v>
      </c>
      <c r="BL142" s="13" t="s">
        <v>251</v>
      </c>
      <c r="BM142" s="147" t="s">
        <v>254</v>
      </c>
    </row>
    <row r="143" spans="2:65" s="1" customFormat="1" ht="24.2" customHeight="1">
      <c r="B143" s="135"/>
      <c r="C143" s="136" t="s">
        <v>238</v>
      </c>
      <c r="D143" s="136" t="s">
        <v>197</v>
      </c>
      <c r="E143" s="137" t="s">
        <v>2217</v>
      </c>
      <c r="F143" s="138" t="s">
        <v>2218</v>
      </c>
      <c r="G143" s="139" t="s">
        <v>299</v>
      </c>
      <c r="H143" s="140">
        <v>200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0</v>
      </c>
      <c r="P143" s="145">
        <f t="shared" si="0"/>
        <v>0</v>
      </c>
      <c r="Q143" s="145">
        <v>0</v>
      </c>
      <c r="R143" s="145">
        <f t="shared" si="1"/>
        <v>0</v>
      </c>
      <c r="S143" s="145">
        <v>0</v>
      </c>
      <c r="T143" s="146">
        <f t="shared" si="2"/>
        <v>0</v>
      </c>
      <c r="AR143" s="147" t="s">
        <v>251</v>
      </c>
      <c r="AT143" s="147" t="s">
        <v>197</v>
      </c>
      <c r="AU143" s="147" t="s">
        <v>76</v>
      </c>
      <c r="AY143" s="13" t="s">
        <v>195</v>
      </c>
      <c r="BE143" s="148">
        <f t="shared" si="3"/>
        <v>0</v>
      </c>
      <c r="BF143" s="148">
        <f t="shared" si="4"/>
        <v>0</v>
      </c>
      <c r="BG143" s="148">
        <f t="shared" si="5"/>
        <v>0</v>
      </c>
      <c r="BH143" s="148">
        <f t="shared" si="6"/>
        <v>0</v>
      </c>
      <c r="BI143" s="148">
        <f t="shared" si="7"/>
        <v>0</v>
      </c>
      <c r="BJ143" s="13" t="s">
        <v>82</v>
      </c>
      <c r="BK143" s="148">
        <f t="shared" si="8"/>
        <v>0</v>
      </c>
      <c r="BL143" s="13" t="s">
        <v>251</v>
      </c>
      <c r="BM143" s="147" t="s">
        <v>2219</v>
      </c>
    </row>
    <row r="144" spans="2:65" s="1" customFormat="1" ht="24.2" customHeight="1">
      <c r="B144" s="135"/>
      <c r="C144" s="136" t="s">
        <v>241</v>
      </c>
      <c r="D144" s="136" t="s">
        <v>197</v>
      </c>
      <c r="E144" s="137" t="s">
        <v>2220</v>
      </c>
      <c r="F144" s="138" t="s">
        <v>2221</v>
      </c>
      <c r="G144" s="139" t="s">
        <v>336</v>
      </c>
      <c r="H144" s="140">
        <v>16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0</v>
      </c>
      <c r="P144" s="145">
        <f t="shared" si="0"/>
        <v>0</v>
      </c>
      <c r="Q144" s="145">
        <v>0</v>
      </c>
      <c r="R144" s="145">
        <f t="shared" si="1"/>
        <v>0</v>
      </c>
      <c r="S144" s="145">
        <v>0</v>
      </c>
      <c r="T144" s="146">
        <f t="shared" si="2"/>
        <v>0</v>
      </c>
      <c r="AR144" s="147" t="s">
        <v>251</v>
      </c>
      <c r="AT144" s="147" t="s">
        <v>197</v>
      </c>
      <c r="AU144" s="147" t="s">
        <v>76</v>
      </c>
      <c r="AY144" s="13" t="s">
        <v>195</v>
      </c>
      <c r="BE144" s="148">
        <f t="shared" si="3"/>
        <v>0</v>
      </c>
      <c r="BF144" s="148">
        <f t="shared" si="4"/>
        <v>0</v>
      </c>
      <c r="BG144" s="148">
        <f t="shared" si="5"/>
        <v>0</v>
      </c>
      <c r="BH144" s="148">
        <f t="shared" si="6"/>
        <v>0</v>
      </c>
      <c r="BI144" s="148">
        <f t="shared" si="7"/>
        <v>0</v>
      </c>
      <c r="BJ144" s="13" t="s">
        <v>82</v>
      </c>
      <c r="BK144" s="148">
        <f t="shared" si="8"/>
        <v>0</v>
      </c>
      <c r="BL144" s="13" t="s">
        <v>251</v>
      </c>
      <c r="BM144" s="147" t="s">
        <v>2222</v>
      </c>
    </row>
    <row r="145" spans="2:65" s="1" customFormat="1" ht="24.2" customHeight="1">
      <c r="B145" s="135"/>
      <c r="C145" s="136" t="s">
        <v>244</v>
      </c>
      <c r="D145" s="136" t="s">
        <v>197</v>
      </c>
      <c r="E145" s="137" t="s">
        <v>2223</v>
      </c>
      <c r="F145" s="138" t="s">
        <v>2224</v>
      </c>
      <c r="G145" s="139" t="s">
        <v>336</v>
      </c>
      <c r="H145" s="140">
        <v>16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si="0"/>
        <v>0</v>
      </c>
      <c r="Q145" s="145">
        <v>0</v>
      </c>
      <c r="R145" s="145">
        <f t="shared" si="1"/>
        <v>0</v>
      </c>
      <c r="S145" s="145">
        <v>0</v>
      </c>
      <c r="T145" s="146">
        <f t="shared" si="2"/>
        <v>0</v>
      </c>
      <c r="AR145" s="147" t="s">
        <v>251</v>
      </c>
      <c r="AT145" s="147" t="s">
        <v>197</v>
      </c>
      <c r="AU145" s="147" t="s">
        <v>76</v>
      </c>
      <c r="AY145" s="13" t="s">
        <v>195</v>
      </c>
      <c r="BE145" s="148">
        <f t="shared" si="3"/>
        <v>0</v>
      </c>
      <c r="BF145" s="148">
        <f t="shared" si="4"/>
        <v>0</v>
      </c>
      <c r="BG145" s="148">
        <f t="shared" si="5"/>
        <v>0</v>
      </c>
      <c r="BH145" s="148">
        <f t="shared" si="6"/>
        <v>0</v>
      </c>
      <c r="BI145" s="148">
        <f t="shared" si="7"/>
        <v>0</v>
      </c>
      <c r="BJ145" s="13" t="s">
        <v>82</v>
      </c>
      <c r="BK145" s="148">
        <f t="shared" si="8"/>
        <v>0</v>
      </c>
      <c r="BL145" s="13" t="s">
        <v>251</v>
      </c>
      <c r="BM145" s="147" t="s">
        <v>2225</v>
      </c>
    </row>
    <row r="146" spans="2:65" s="1" customFormat="1" ht="16.5" customHeight="1">
      <c r="B146" s="135"/>
      <c r="C146" s="136" t="s">
        <v>247</v>
      </c>
      <c r="D146" s="136" t="s">
        <v>197</v>
      </c>
      <c r="E146" s="137" t="s">
        <v>2226</v>
      </c>
      <c r="F146" s="138" t="s">
        <v>2227</v>
      </c>
      <c r="G146" s="139" t="s">
        <v>299</v>
      </c>
      <c r="H146" s="140">
        <v>6</v>
      </c>
      <c r="I146" s="141"/>
      <c r="J146" s="141"/>
      <c r="K146" s="142"/>
      <c r="L146" s="25"/>
      <c r="M146" s="143" t="s">
        <v>1</v>
      </c>
      <c r="N146" s="144" t="s">
        <v>35</v>
      </c>
      <c r="O146" s="145">
        <v>0</v>
      </c>
      <c r="P146" s="145">
        <f t="shared" si="0"/>
        <v>0</v>
      </c>
      <c r="Q146" s="145">
        <v>0</v>
      </c>
      <c r="R146" s="145">
        <f t="shared" si="1"/>
        <v>0</v>
      </c>
      <c r="S146" s="145">
        <v>0</v>
      </c>
      <c r="T146" s="146">
        <f t="shared" si="2"/>
        <v>0</v>
      </c>
      <c r="AR146" s="147" t="s">
        <v>251</v>
      </c>
      <c r="AT146" s="147" t="s">
        <v>197</v>
      </c>
      <c r="AU146" s="147" t="s">
        <v>76</v>
      </c>
      <c r="AY146" s="13" t="s">
        <v>195</v>
      </c>
      <c r="BE146" s="148">
        <f t="shared" si="3"/>
        <v>0</v>
      </c>
      <c r="BF146" s="148">
        <f t="shared" si="4"/>
        <v>0</v>
      </c>
      <c r="BG146" s="148">
        <f t="shared" si="5"/>
        <v>0</v>
      </c>
      <c r="BH146" s="148">
        <f t="shared" si="6"/>
        <v>0</v>
      </c>
      <c r="BI146" s="148">
        <f t="shared" si="7"/>
        <v>0</v>
      </c>
      <c r="BJ146" s="13" t="s">
        <v>82</v>
      </c>
      <c r="BK146" s="148">
        <f t="shared" si="8"/>
        <v>0</v>
      </c>
      <c r="BL146" s="13" t="s">
        <v>251</v>
      </c>
      <c r="BM146" s="147" t="s">
        <v>2228</v>
      </c>
    </row>
    <row r="147" spans="2:65" s="1" customFormat="1" ht="16.5" customHeight="1">
      <c r="B147" s="135"/>
      <c r="C147" s="136" t="s">
        <v>251</v>
      </c>
      <c r="D147" s="136" t="s">
        <v>197</v>
      </c>
      <c r="E147" s="137" t="s">
        <v>2229</v>
      </c>
      <c r="F147" s="138" t="s">
        <v>2230</v>
      </c>
      <c r="G147" s="139" t="s">
        <v>336</v>
      </c>
      <c r="H147" s="140">
        <v>6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</v>
      </c>
      <c r="P147" s="145">
        <f t="shared" si="0"/>
        <v>0</v>
      </c>
      <c r="Q147" s="145">
        <v>0</v>
      </c>
      <c r="R147" s="145">
        <f t="shared" si="1"/>
        <v>0</v>
      </c>
      <c r="S147" s="145">
        <v>0</v>
      </c>
      <c r="T147" s="146">
        <f t="shared" si="2"/>
        <v>0</v>
      </c>
      <c r="AR147" s="147" t="s">
        <v>251</v>
      </c>
      <c r="AT147" s="147" t="s">
        <v>197</v>
      </c>
      <c r="AU147" s="147" t="s">
        <v>76</v>
      </c>
      <c r="AY147" s="13" t="s">
        <v>195</v>
      </c>
      <c r="BE147" s="148">
        <f t="shared" si="3"/>
        <v>0</v>
      </c>
      <c r="BF147" s="148">
        <f t="shared" si="4"/>
        <v>0</v>
      </c>
      <c r="BG147" s="148">
        <f t="shared" si="5"/>
        <v>0</v>
      </c>
      <c r="BH147" s="148">
        <f t="shared" si="6"/>
        <v>0</v>
      </c>
      <c r="BI147" s="148">
        <f t="shared" si="7"/>
        <v>0</v>
      </c>
      <c r="BJ147" s="13" t="s">
        <v>82</v>
      </c>
      <c r="BK147" s="148">
        <f t="shared" si="8"/>
        <v>0</v>
      </c>
      <c r="BL147" s="13" t="s">
        <v>251</v>
      </c>
      <c r="BM147" s="147" t="s">
        <v>2231</v>
      </c>
    </row>
    <row r="148" spans="2:65" s="1" customFormat="1" ht="21.75" customHeight="1">
      <c r="B148" s="135"/>
      <c r="C148" s="136" t="s">
        <v>255</v>
      </c>
      <c r="D148" s="136" t="s">
        <v>197</v>
      </c>
      <c r="E148" s="137" t="s">
        <v>2232</v>
      </c>
      <c r="F148" s="138" t="s">
        <v>2233</v>
      </c>
      <c r="G148" s="139" t="s">
        <v>336</v>
      </c>
      <c r="H148" s="140">
        <v>10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0"/>
        <v>0</v>
      </c>
      <c r="Q148" s="145">
        <v>0</v>
      </c>
      <c r="R148" s="145">
        <f t="shared" si="1"/>
        <v>0</v>
      </c>
      <c r="S148" s="145">
        <v>0</v>
      </c>
      <c r="T148" s="146">
        <f t="shared" si="2"/>
        <v>0</v>
      </c>
      <c r="AR148" s="147" t="s">
        <v>251</v>
      </c>
      <c r="AT148" s="147" t="s">
        <v>197</v>
      </c>
      <c r="AU148" s="147" t="s">
        <v>76</v>
      </c>
      <c r="AY148" s="13" t="s">
        <v>195</v>
      </c>
      <c r="BE148" s="148">
        <f t="shared" si="3"/>
        <v>0</v>
      </c>
      <c r="BF148" s="148">
        <f t="shared" si="4"/>
        <v>0</v>
      </c>
      <c r="BG148" s="148">
        <f t="shared" si="5"/>
        <v>0</v>
      </c>
      <c r="BH148" s="148">
        <f t="shared" si="6"/>
        <v>0</v>
      </c>
      <c r="BI148" s="148">
        <f t="shared" si="7"/>
        <v>0</v>
      </c>
      <c r="BJ148" s="13" t="s">
        <v>82</v>
      </c>
      <c r="BK148" s="148">
        <f t="shared" si="8"/>
        <v>0</v>
      </c>
      <c r="BL148" s="13" t="s">
        <v>251</v>
      </c>
      <c r="BM148" s="147" t="s">
        <v>2234</v>
      </c>
    </row>
    <row r="149" spans="2:65" s="1" customFormat="1" ht="16.5" customHeight="1">
      <c r="B149" s="135"/>
      <c r="C149" s="136" t="s">
        <v>254</v>
      </c>
      <c r="D149" s="136" t="s">
        <v>197</v>
      </c>
      <c r="E149" s="137" t="s">
        <v>2235</v>
      </c>
      <c r="F149" s="138" t="s">
        <v>2211</v>
      </c>
      <c r="G149" s="139" t="s">
        <v>744</v>
      </c>
      <c r="H149" s="140">
        <v>1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</v>
      </c>
      <c r="P149" s="145">
        <f t="shared" si="0"/>
        <v>0</v>
      </c>
      <c r="Q149" s="145">
        <v>0</v>
      </c>
      <c r="R149" s="145">
        <f t="shared" si="1"/>
        <v>0</v>
      </c>
      <c r="S149" s="145">
        <v>0</v>
      </c>
      <c r="T149" s="146">
        <f t="shared" si="2"/>
        <v>0</v>
      </c>
      <c r="AR149" s="147" t="s">
        <v>251</v>
      </c>
      <c r="AT149" s="147" t="s">
        <v>197</v>
      </c>
      <c r="AU149" s="147" t="s">
        <v>76</v>
      </c>
      <c r="AY149" s="13" t="s">
        <v>195</v>
      </c>
      <c r="BE149" s="148">
        <f t="shared" si="3"/>
        <v>0</v>
      </c>
      <c r="BF149" s="148">
        <f t="shared" si="4"/>
        <v>0</v>
      </c>
      <c r="BG149" s="148">
        <f t="shared" si="5"/>
        <v>0</v>
      </c>
      <c r="BH149" s="148">
        <f t="shared" si="6"/>
        <v>0</v>
      </c>
      <c r="BI149" s="148">
        <f t="shared" si="7"/>
        <v>0</v>
      </c>
      <c r="BJ149" s="13" t="s">
        <v>82</v>
      </c>
      <c r="BK149" s="148">
        <f t="shared" si="8"/>
        <v>0</v>
      </c>
      <c r="BL149" s="13" t="s">
        <v>251</v>
      </c>
      <c r="BM149" s="147" t="s">
        <v>2236</v>
      </c>
    </row>
    <row r="150" spans="2:65" s="1" customFormat="1" ht="49.15" customHeight="1">
      <c r="B150" s="135"/>
      <c r="C150" s="136" t="s">
        <v>262</v>
      </c>
      <c r="D150" s="136" t="s">
        <v>197</v>
      </c>
      <c r="E150" s="137" t="s">
        <v>2237</v>
      </c>
      <c r="F150" s="138" t="s">
        <v>2238</v>
      </c>
      <c r="G150" s="139" t="s">
        <v>336</v>
      </c>
      <c r="H150" s="140">
        <v>9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0"/>
        <v>0</v>
      </c>
      <c r="Q150" s="145">
        <v>0</v>
      </c>
      <c r="R150" s="145">
        <f t="shared" si="1"/>
        <v>0</v>
      </c>
      <c r="S150" s="145">
        <v>0</v>
      </c>
      <c r="T150" s="146">
        <f t="shared" si="2"/>
        <v>0</v>
      </c>
      <c r="AR150" s="147" t="s">
        <v>251</v>
      </c>
      <c r="AT150" s="147" t="s">
        <v>197</v>
      </c>
      <c r="AU150" s="147" t="s">
        <v>76</v>
      </c>
      <c r="AY150" s="13" t="s">
        <v>195</v>
      </c>
      <c r="BE150" s="148">
        <f t="shared" si="3"/>
        <v>0</v>
      </c>
      <c r="BF150" s="148">
        <f t="shared" si="4"/>
        <v>0</v>
      </c>
      <c r="BG150" s="148">
        <f t="shared" si="5"/>
        <v>0</v>
      </c>
      <c r="BH150" s="148">
        <f t="shared" si="6"/>
        <v>0</v>
      </c>
      <c r="BI150" s="148">
        <f t="shared" si="7"/>
        <v>0</v>
      </c>
      <c r="BJ150" s="13" t="s">
        <v>82</v>
      </c>
      <c r="BK150" s="148">
        <f t="shared" si="8"/>
        <v>0</v>
      </c>
      <c r="BL150" s="13" t="s">
        <v>251</v>
      </c>
      <c r="BM150" s="147" t="s">
        <v>2239</v>
      </c>
    </row>
    <row r="151" spans="2:65" s="1" customFormat="1" ht="49.15" customHeight="1">
      <c r="B151" s="135"/>
      <c r="C151" s="136" t="s">
        <v>258</v>
      </c>
      <c r="D151" s="136" t="s">
        <v>197</v>
      </c>
      <c r="E151" s="137" t="s">
        <v>2240</v>
      </c>
      <c r="F151" s="138" t="s">
        <v>2241</v>
      </c>
      <c r="G151" s="139" t="s">
        <v>336</v>
      </c>
      <c r="H151" s="140">
        <v>15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</v>
      </c>
      <c r="P151" s="145">
        <f t="shared" si="0"/>
        <v>0</v>
      </c>
      <c r="Q151" s="145">
        <v>0</v>
      </c>
      <c r="R151" s="145">
        <f t="shared" si="1"/>
        <v>0</v>
      </c>
      <c r="S151" s="145">
        <v>0</v>
      </c>
      <c r="T151" s="146">
        <f t="shared" si="2"/>
        <v>0</v>
      </c>
      <c r="AR151" s="147" t="s">
        <v>251</v>
      </c>
      <c r="AT151" s="147" t="s">
        <v>197</v>
      </c>
      <c r="AU151" s="147" t="s">
        <v>76</v>
      </c>
      <c r="AY151" s="13" t="s">
        <v>195</v>
      </c>
      <c r="BE151" s="148">
        <f t="shared" si="3"/>
        <v>0</v>
      </c>
      <c r="BF151" s="148">
        <f t="shared" si="4"/>
        <v>0</v>
      </c>
      <c r="BG151" s="148">
        <f t="shared" si="5"/>
        <v>0</v>
      </c>
      <c r="BH151" s="148">
        <f t="shared" si="6"/>
        <v>0</v>
      </c>
      <c r="BI151" s="148">
        <f t="shared" si="7"/>
        <v>0</v>
      </c>
      <c r="BJ151" s="13" t="s">
        <v>82</v>
      </c>
      <c r="BK151" s="148">
        <f t="shared" si="8"/>
        <v>0</v>
      </c>
      <c r="BL151" s="13" t="s">
        <v>251</v>
      </c>
      <c r="BM151" s="147" t="s">
        <v>2242</v>
      </c>
    </row>
    <row r="152" spans="2:65" s="1" customFormat="1" ht="24.2" customHeight="1">
      <c r="B152" s="135"/>
      <c r="C152" s="136" t="s">
        <v>269</v>
      </c>
      <c r="D152" s="136" t="s">
        <v>197</v>
      </c>
      <c r="E152" s="137" t="s">
        <v>2243</v>
      </c>
      <c r="F152" s="138" t="s">
        <v>2244</v>
      </c>
      <c r="G152" s="139" t="s">
        <v>299</v>
      </c>
      <c r="H152" s="140">
        <v>80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</v>
      </c>
      <c r="P152" s="145">
        <f t="shared" si="0"/>
        <v>0</v>
      </c>
      <c r="Q152" s="145">
        <v>0</v>
      </c>
      <c r="R152" s="145">
        <f t="shared" si="1"/>
        <v>0</v>
      </c>
      <c r="S152" s="145">
        <v>0</v>
      </c>
      <c r="T152" s="146">
        <f t="shared" si="2"/>
        <v>0</v>
      </c>
      <c r="AR152" s="147" t="s">
        <v>251</v>
      </c>
      <c r="AT152" s="147" t="s">
        <v>197</v>
      </c>
      <c r="AU152" s="147" t="s">
        <v>76</v>
      </c>
      <c r="AY152" s="13" t="s">
        <v>195</v>
      </c>
      <c r="BE152" s="148">
        <f t="shared" si="3"/>
        <v>0</v>
      </c>
      <c r="BF152" s="148">
        <f t="shared" si="4"/>
        <v>0</v>
      </c>
      <c r="BG152" s="148">
        <f t="shared" si="5"/>
        <v>0</v>
      </c>
      <c r="BH152" s="148">
        <f t="shared" si="6"/>
        <v>0</v>
      </c>
      <c r="BI152" s="148">
        <f t="shared" si="7"/>
        <v>0</v>
      </c>
      <c r="BJ152" s="13" t="s">
        <v>82</v>
      </c>
      <c r="BK152" s="148">
        <f t="shared" si="8"/>
        <v>0</v>
      </c>
      <c r="BL152" s="13" t="s">
        <v>251</v>
      </c>
      <c r="BM152" s="147" t="s">
        <v>2245</v>
      </c>
    </row>
    <row r="153" spans="2:65" s="1" customFormat="1" ht="24.2" customHeight="1">
      <c r="B153" s="135"/>
      <c r="C153" s="136" t="s">
        <v>261</v>
      </c>
      <c r="D153" s="136" t="s">
        <v>197</v>
      </c>
      <c r="E153" s="137" t="s">
        <v>2246</v>
      </c>
      <c r="F153" s="138" t="s">
        <v>2247</v>
      </c>
      <c r="G153" s="139" t="s">
        <v>336</v>
      </c>
      <c r="H153" s="140">
        <v>14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0</v>
      </c>
      <c r="P153" s="145">
        <f t="shared" si="0"/>
        <v>0</v>
      </c>
      <c r="Q153" s="145">
        <v>0</v>
      </c>
      <c r="R153" s="145">
        <f t="shared" si="1"/>
        <v>0</v>
      </c>
      <c r="S153" s="145">
        <v>0</v>
      </c>
      <c r="T153" s="146">
        <f t="shared" si="2"/>
        <v>0</v>
      </c>
      <c r="AR153" s="147" t="s">
        <v>251</v>
      </c>
      <c r="AT153" s="147" t="s">
        <v>197</v>
      </c>
      <c r="AU153" s="147" t="s">
        <v>76</v>
      </c>
      <c r="AY153" s="13" t="s">
        <v>195</v>
      </c>
      <c r="BE153" s="148">
        <f t="shared" si="3"/>
        <v>0</v>
      </c>
      <c r="BF153" s="148">
        <f t="shared" si="4"/>
        <v>0</v>
      </c>
      <c r="BG153" s="148">
        <f t="shared" si="5"/>
        <v>0</v>
      </c>
      <c r="BH153" s="148">
        <f t="shared" si="6"/>
        <v>0</v>
      </c>
      <c r="BI153" s="148">
        <f t="shared" si="7"/>
        <v>0</v>
      </c>
      <c r="BJ153" s="13" t="s">
        <v>82</v>
      </c>
      <c r="BK153" s="148">
        <f t="shared" si="8"/>
        <v>0</v>
      </c>
      <c r="BL153" s="13" t="s">
        <v>251</v>
      </c>
      <c r="BM153" s="147" t="s">
        <v>2248</v>
      </c>
    </row>
    <row r="154" spans="2:65" s="1" customFormat="1" ht="24.2" customHeight="1">
      <c r="B154" s="135"/>
      <c r="C154" s="136" t="s">
        <v>7</v>
      </c>
      <c r="D154" s="136" t="s">
        <v>197</v>
      </c>
      <c r="E154" s="137" t="s">
        <v>2249</v>
      </c>
      <c r="F154" s="138" t="s">
        <v>2250</v>
      </c>
      <c r="G154" s="139" t="s">
        <v>336</v>
      </c>
      <c r="H154" s="140">
        <v>3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si="0"/>
        <v>0</v>
      </c>
      <c r="Q154" s="145">
        <v>0</v>
      </c>
      <c r="R154" s="145">
        <f t="shared" si="1"/>
        <v>0</v>
      </c>
      <c r="S154" s="145">
        <v>0</v>
      </c>
      <c r="T154" s="146">
        <f t="shared" si="2"/>
        <v>0</v>
      </c>
      <c r="AR154" s="147" t="s">
        <v>251</v>
      </c>
      <c r="AT154" s="147" t="s">
        <v>197</v>
      </c>
      <c r="AU154" s="147" t="s">
        <v>76</v>
      </c>
      <c r="AY154" s="13" t="s">
        <v>195</v>
      </c>
      <c r="BE154" s="148">
        <f t="shared" si="3"/>
        <v>0</v>
      </c>
      <c r="BF154" s="148">
        <f t="shared" si="4"/>
        <v>0</v>
      </c>
      <c r="BG154" s="148">
        <f t="shared" si="5"/>
        <v>0</v>
      </c>
      <c r="BH154" s="148">
        <f t="shared" si="6"/>
        <v>0</v>
      </c>
      <c r="BI154" s="148">
        <f t="shared" si="7"/>
        <v>0</v>
      </c>
      <c r="BJ154" s="13" t="s">
        <v>82</v>
      </c>
      <c r="BK154" s="148">
        <f t="shared" si="8"/>
        <v>0</v>
      </c>
      <c r="BL154" s="13" t="s">
        <v>251</v>
      </c>
      <c r="BM154" s="147" t="s">
        <v>2251</v>
      </c>
    </row>
    <row r="155" spans="2:65" s="11" customFormat="1" ht="25.9" customHeight="1">
      <c r="B155" s="124"/>
      <c r="D155" s="125" t="s">
        <v>68</v>
      </c>
      <c r="E155" s="126" t="s">
        <v>2252</v>
      </c>
      <c r="F155" s="126" t="s">
        <v>2253</v>
      </c>
      <c r="J155" s="127"/>
      <c r="L155" s="124"/>
      <c r="M155" s="128"/>
      <c r="P155" s="129">
        <f>P156</f>
        <v>0</v>
      </c>
      <c r="R155" s="129">
        <f>R156</f>
        <v>0</v>
      </c>
      <c r="T155" s="130">
        <f>T156</f>
        <v>0</v>
      </c>
      <c r="AR155" s="125" t="s">
        <v>82</v>
      </c>
      <c r="AT155" s="131" t="s">
        <v>68</v>
      </c>
      <c r="AU155" s="131" t="s">
        <v>69</v>
      </c>
      <c r="AY155" s="125" t="s">
        <v>195</v>
      </c>
      <c r="BK155" s="132">
        <f>BK156</f>
        <v>0</v>
      </c>
    </row>
    <row r="156" spans="2:65" s="11" customFormat="1" ht="22.9" customHeight="1">
      <c r="B156" s="124"/>
      <c r="D156" s="125" t="s">
        <v>68</v>
      </c>
      <c r="E156" s="133" t="s">
        <v>2254</v>
      </c>
      <c r="F156" s="133" t="s">
        <v>2255</v>
      </c>
      <c r="J156" s="134"/>
      <c r="L156" s="124"/>
      <c r="M156" s="128"/>
      <c r="P156" s="129">
        <f>SUM(P157:P161)</f>
        <v>0</v>
      </c>
      <c r="R156" s="129">
        <f>SUM(R157:R161)</f>
        <v>0</v>
      </c>
      <c r="T156" s="130">
        <f>SUM(T157:T161)</f>
        <v>0</v>
      </c>
      <c r="AR156" s="125" t="s">
        <v>82</v>
      </c>
      <c r="AT156" s="131" t="s">
        <v>68</v>
      </c>
      <c r="AU156" s="131" t="s">
        <v>76</v>
      </c>
      <c r="AY156" s="125" t="s">
        <v>195</v>
      </c>
      <c r="BK156" s="132">
        <f>SUM(BK157:BK161)</f>
        <v>0</v>
      </c>
    </row>
    <row r="157" spans="2:65" s="1" customFormat="1" ht="66.75" customHeight="1">
      <c r="B157" s="135"/>
      <c r="C157" s="136" t="s">
        <v>265</v>
      </c>
      <c r="D157" s="136" t="s">
        <v>197</v>
      </c>
      <c r="E157" s="137" t="s">
        <v>2256</v>
      </c>
      <c r="F157" s="138" t="s">
        <v>2257</v>
      </c>
      <c r="G157" s="139" t="s">
        <v>336</v>
      </c>
      <c r="H157" s="140">
        <v>1</v>
      </c>
      <c r="I157" s="141"/>
      <c r="J157" s="141"/>
      <c r="K157" s="142"/>
      <c r="L157" s="25"/>
      <c r="M157" s="143" t="s">
        <v>1</v>
      </c>
      <c r="N157" s="144" t="s">
        <v>35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251</v>
      </c>
      <c r="AT157" s="147" t="s">
        <v>197</v>
      </c>
      <c r="AU157" s="147" t="s">
        <v>82</v>
      </c>
      <c r="AY157" s="13" t="s">
        <v>195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3" t="s">
        <v>82</v>
      </c>
      <c r="BK157" s="148">
        <f>ROUND(I157*H157,2)</f>
        <v>0</v>
      </c>
      <c r="BL157" s="13" t="s">
        <v>251</v>
      </c>
      <c r="BM157" s="147" t="s">
        <v>2258</v>
      </c>
    </row>
    <row r="158" spans="2:65" s="1" customFormat="1" ht="66.75" customHeight="1">
      <c r="B158" s="135"/>
      <c r="C158" s="136" t="s">
        <v>286</v>
      </c>
      <c r="D158" s="136" t="s">
        <v>197</v>
      </c>
      <c r="E158" s="137" t="s">
        <v>2259</v>
      </c>
      <c r="F158" s="138" t="s">
        <v>2260</v>
      </c>
      <c r="G158" s="139" t="s">
        <v>336</v>
      </c>
      <c r="H158" s="140">
        <v>3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>O158*H158</f>
        <v>0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251</v>
      </c>
      <c r="AT158" s="147" t="s">
        <v>197</v>
      </c>
      <c r="AU158" s="147" t="s">
        <v>82</v>
      </c>
      <c r="AY158" s="13" t="s">
        <v>195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3" t="s">
        <v>82</v>
      </c>
      <c r="BK158" s="148">
        <f>ROUND(I158*H158,2)</f>
        <v>0</v>
      </c>
      <c r="BL158" s="13" t="s">
        <v>251</v>
      </c>
      <c r="BM158" s="147" t="s">
        <v>2261</v>
      </c>
    </row>
    <row r="159" spans="2:65" s="1" customFormat="1" ht="66.75" customHeight="1">
      <c r="B159" s="135"/>
      <c r="C159" s="136" t="s">
        <v>268</v>
      </c>
      <c r="D159" s="136" t="s">
        <v>197</v>
      </c>
      <c r="E159" s="137" t="s">
        <v>2262</v>
      </c>
      <c r="F159" s="138" t="s">
        <v>2263</v>
      </c>
      <c r="G159" s="139" t="s">
        <v>336</v>
      </c>
      <c r="H159" s="140">
        <v>1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251</v>
      </c>
      <c r="AT159" s="147" t="s">
        <v>197</v>
      </c>
      <c r="AU159" s="147" t="s">
        <v>82</v>
      </c>
      <c r="AY159" s="13" t="s">
        <v>195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3" t="s">
        <v>82</v>
      </c>
      <c r="BK159" s="148">
        <f>ROUND(I159*H159,2)</f>
        <v>0</v>
      </c>
      <c r="BL159" s="13" t="s">
        <v>251</v>
      </c>
      <c r="BM159" s="147" t="s">
        <v>2264</v>
      </c>
    </row>
    <row r="160" spans="2:65" s="1" customFormat="1" ht="16.5" customHeight="1">
      <c r="B160" s="135"/>
      <c r="C160" s="136" t="s">
        <v>289</v>
      </c>
      <c r="D160" s="136" t="s">
        <v>197</v>
      </c>
      <c r="E160" s="137" t="s">
        <v>2265</v>
      </c>
      <c r="F160" s="138" t="s">
        <v>2266</v>
      </c>
      <c r="G160" s="139" t="s">
        <v>336</v>
      </c>
      <c r="H160" s="140">
        <v>1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251</v>
      </c>
      <c r="AT160" s="147" t="s">
        <v>197</v>
      </c>
      <c r="AU160" s="147" t="s">
        <v>82</v>
      </c>
      <c r="AY160" s="13" t="s">
        <v>195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3" t="s">
        <v>82</v>
      </c>
      <c r="BK160" s="148">
        <f>ROUND(I160*H160,2)</f>
        <v>0</v>
      </c>
      <c r="BL160" s="13" t="s">
        <v>251</v>
      </c>
      <c r="BM160" s="147" t="s">
        <v>2267</v>
      </c>
    </row>
    <row r="161" spans="2:65" s="1" customFormat="1" ht="16.5" customHeight="1">
      <c r="B161" s="135"/>
      <c r="C161" s="136" t="s">
        <v>273</v>
      </c>
      <c r="D161" s="136" t="s">
        <v>197</v>
      </c>
      <c r="E161" s="137" t="s">
        <v>2268</v>
      </c>
      <c r="F161" s="138" t="s">
        <v>2269</v>
      </c>
      <c r="G161" s="139" t="s">
        <v>299</v>
      </c>
      <c r="H161" s="140">
        <v>40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>O161*H161</f>
        <v>0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251</v>
      </c>
      <c r="AT161" s="147" t="s">
        <v>197</v>
      </c>
      <c r="AU161" s="147" t="s">
        <v>82</v>
      </c>
      <c r="AY161" s="13" t="s">
        <v>195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3" t="s">
        <v>82</v>
      </c>
      <c r="BK161" s="148">
        <f>ROUND(I161*H161,2)</f>
        <v>0</v>
      </c>
      <c r="BL161" s="13" t="s">
        <v>251</v>
      </c>
      <c r="BM161" s="147" t="s">
        <v>2270</v>
      </c>
    </row>
    <row r="162" spans="2:65" s="11" customFormat="1" ht="25.9" customHeight="1">
      <c r="B162" s="124"/>
      <c r="D162" s="125" t="s">
        <v>68</v>
      </c>
      <c r="E162" s="126" t="s">
        <v>2271</v>
      </c>
      <c r="F162" s="126" t="s">
        <v>2272</v>
      </c>
      <c r="J162" s="127"/>
      <c r="L162" s="124"/>
      <c r="M162" s="128"/>
      <c r="P162" s="129">
        <f>P163</f>
        <v>0</v>
      </c>
      <c r="R162" s="129">
        <f>R163</f>
        <v>0</v>
      </c>
      <c r="T162" s="130">
        <f>T163</f>
        <v>0</v>
      </c>
      <c r="AR162" s="125" t="s">
        <v>82</v>
      </c>
      <c r="AT162" s="131" t="s">
        <v>68</v>
      </c>
      <c r="AU162" s="131" t="s">
        <v>69</v>
      </c>
      <c r="AY162" s="125" t="s">
        <v>195</v>
      </c>
      <c r="BK162" s="132">
        <f>BK163</f>
        <v>0</v>
      </c>
    </row>
    <row r="163" spans="2:65" s="11" customFormat="1" ht="22.9" customHeight="1">
      <c r="B163" s="124"/>
      <c r="D163" s="125" t="s">
        <v>68</v>
      </c>
      <c r="E163" s="133" t="s">
        <v>2273</v>
      </c>
      <c r="F163" s="133" t="s">
        <v>2255</v>
      </c>
      <c r="J163" s="134"/>
      <c r="L163" s="124"/>
      <c r="M163" s="128"/>
      <c r="P163" s="129">
        <f>SUM(P164:P167)</f>
        <v>0</v>
      </c>
      <c r="R163" s="129">
        <f>SUM(R164:R167)</f>
        <v>0</v>
      </c>
      <c r="T163" s="130">
        <f>SUM(T164:T167)</f>
        <v>0</v>
      </c>
      <c r="AR163" s="125" t="s">
        <v>82</v>
      </c>
      <c r="AT163" s="131" t="s">
        <v>68</v>
      </c>
      <c r="AU163" s="131" t="s">
        <v>76</v>
      </c>
      <c r="AY163" s="125" t="s">
        <v>195</v>
      </c>
      <c r="BK163" s="132">
        <f>SUM(BK164:BK167)</f>
        <v>0</v>
      </c>
    </row>
    <row r="164" spans="2:65" s="1" customFormat="1" ht="62.65" customHeight="1">
      <c r="B164" s="135"/>
      <c r="C164" s="136" t="s">
        <v>296</v>
      </c>
      <c r="D164" s="136" t="s">
        <v>197</v>
      </c>
      <c r="E164" s="137" t="s">
        <v>2274</v>
      </c>
      <c r="F164" s="138" t="s">
        <v>2275</v>
      </c>
      <c r="G164" s="139" t="s">
        <v>336</v>
      </c>
      <c r="H164" s="140">
        <v>2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>O164*H164</f>
        <v>0</v>
      </c>
      <c r="Q164" s="145">
        <v>0</v>
      </c>
      <c r="R164" s="145">
        <f>Q164*H164</f>
        <v>0</v>
      </c>
      <c r="S164" s="145">
        <v>0</v>
      </c>
      <c r="T164" s="146">
        <f>S164*H164</f>
        <v>0</v>
      </c>
      <c r="AR164" s="147" t="s">
        <v>251</v>
      </c>
      <c r="AT164" s="147" t="s">
        <v>197</v>
      </c>
      <c r="AU164" s="147" t="s">
        <v>82</v>
      </c>
      <c r="AY164" s="13" t="s">
        <v>195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3" t="s">
        <v>82</v>
      </c>
      <c r="BK164" s="148">
        <f>ROUND(I164*H164,2)</f>
        <v>0</v>
      </c>
      <c r="BL164" s="13" t="s">
        <v>251</v>
      </c>
      <c r="BM164" s="147" t="s">
        <v>292</v>
      </c>
    </row>
    <row r="165" spans="2:65" s="1" customFormat="1" ht="66.75" customHeight="1">
      <c r="B165" s="135"/>
      <c r="C165" s="136" t="s">
        <v>276</v>
      </c>
      <c r="D165" s="136" t="s">
        <v>197</v>
      </c>
      <c r="E165" s="137" t="s">
        <v>2276</v>
      </c>
      <c r="F165" s="138" t="s">
        <v>2277</v>
      </c>
      <c r="G165" s="139" t="s">
        <v>336</v>
      </c>
      <c r="H165" s="140">
        <v>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>O165*H165</f>
        <v>0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251</v>
      </c>
      <c r="AT165" s="147" t="s">
        <v>197</v>
      </c>
      <c r="AU165" s="147" t="s">
        <v>82</v>
      </c>
      <c r="AY165" s="13" t="s">
        <v>195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3" t="s">
        <v>82</v>
      </c>
      <c r="BK165" s="148">
        <f>ROUND(I165*H165,2)</f>
        <v>0</v>
      </c>
      <c r="BL165" s="13" t="s">
        <v>251</v>
      </c>
      <c r="BM165" s="147" t="s">
        <v>2278</v>
      </c>
    </row>
    <row r="166" spans="2:65" s="1" customFormat="1" ht="24.2" customHeight="1">
      <c r="B166" s="135"/>
      <c r="C166" s="136" t="s">
        <v>304</v>
      </c>
      <c r="D166" s="136" t="s">
        <v>197</v>
      </c>
      <c r="E166" s="137" t="s">
        <v>2279</v>
      </c>
      <c r="F166" s="138" t="s">
        <v>2280</v>
      </c>
      <c r="G166" s="139" t="s">
        <v>336</v>
      </c>
      <c r="H166" s="140">
        <v>1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</v>
      </c>
      <c r="P166" s="145">
        <f>O166*H166</f>
        <v>0</v>
      </c>
      <c r="Q166" s="145">
        <v>0</v>
      </c>
      <c r="R166" s="145">
        <f>Q166*H166</f>
        <v>0</v>
      </c>
      <c r="S166" s="145">
        <v>0</v>
      </c>
      <c r="T166" s="146">
        <f>S166*H166</f>
        <v>0</v>
      </c>
      <c r="AR166" s="147" t="s">
        <v>251</v>
      </c>
      <c r="AT166" s="147" t="s">
        <v>197</v>
      </c>
      <c r="AU166" s="147" t="s">
        <v>82</v>
      </c>
      <c r="AY166" s="13" t="s">
        <v>195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3" t="s">
        <v>82</v>
      </c>
      <c r="BK166" s="148">
        <f>ROUND(I166*H166,2)</f>
        <v>0</v>
      </c>
      <c r="BL166" s="13" t="s">
        <v>251</v>
      </c>
      <c r="BM166" s="147" t="s">
        <v>2281</v>
      </c>
    </row>
    <row r="167" spans="2:65" s="1" customFormat="1" ht="16.5" customHeight="1">
      <c r="B167" s="135"/>
      <c r="C167" s="136" t="s">
        <v>279</v>
      </c>
      <c r="D167" s="136" t="s">
        <v>197</v>
      </c>
      <c r="E167" s="137" t="s">
        <v>2282</v>
      </c>
      <c r="F167" s="138" t="s">
        <v>2269</v>
      </c>
      <c r="G167" s="139" t="s">
        <v>299</v>
      </c>
      <c r="H167" s="140">
        <v>14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>O167*H167</f>
        <v>0</v>
      </c>
      <c r="Q167" s="145">
        <v>0</v>
      </c>
      <c r="R167" s="145">
        <f>Q167*H167</f>
        <v>0</v>
      </c>
      <c r="S167" s="145">
        <v>0</v>
      </c>
      <c r="T167" s="146">
        <f>S167*H167</f>
        <v>0</v>
      </c>
      <c r="AR167" s="147" t="s">
        <v>251</v>
      </c>
      <c r="AT167" s="147" t="s">
        <v>197</v>
      </c>
      <c r="AU167" s="147" t="s">
        <v>82</v>
      </c>
      <c r="AY167" s="13" t="s">
        <v>195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3" t="s">
        <v>82</v>
      </c>
      <c r="BK167" s="148">
        <f>ROUND(I167*H167,2)</f>
        <v>0</v>
      </c>
      <c r="BL167" s="13" t="s">
        <v>251</v>
      </c>
      <c r="BM167" s="147" t="s">
        <v>2283</v>
      </c>
    </row>
    <row r="168" spans="2:65" s="11" customFormat="1" ht="25.9" customHeight="1">
      <c r="B168" s="124"/>
      <c r="D168" s="125" t="s">
        <v>68</v>
      </c>
      <c r="E168" s="126" t="s">
        <v>1132</v>
      </c>
      <c r="F168" s="126" t="s">
        <v>1133</v>
      </c>
      <c r="J168" s="127"/>
      <c r="L168" s="124"/>
      <c r="M168" s="128"/>
      <c r="P168" s="129">
        <f>SUM(P169:P173)</f>
        <v>0</v>
      </c>
      <c r="R168" s="129">
        <f>SUM(R169:R173)</f>
        <v>0</v>
      </c>
      <c r="T168" s="130">
        <f>SUM(T169:T173)</f>
        <v>0</v>
      </c>
      <c r="AR168" s="125" t="s">
        <v>201</v>
      </c>
      <c r="AT168" s="131" t="s">
        <v>68</v>
      </c>
      <c r="AU168" s="131" t="s">
        <v>69</v>
      </c>
      <c r="AY168" s="125" t="s">
        <v>195</v>
      </c>
      <c r="BK168" s="132">
        <f>SUM(BK169:BK173)</f>
        <v>0</v>
      </c>
    </row>
    <row r="169" spans="2:65" s="1" customFormat="1" ht="24.2" customHeight="1">
      <c r="B169" s="135"/>
      <c r="C169" s="136" t="s">
        <v>311</v>
      </c>
      <c r="D169" s="136" t="s">
        <v>197</v>
      </c>
      <c r="E169" s="137" t="s">
        <v>1642</v>
      </c>
      <c r="F169" s="138" t="s">
        <v>2284</v>
      </c>
      <c r="G169" s="139" t="s">
        <v>744</v>
      </c>
      <c r="H169" s="140">
        <v>1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>O169*H169</f>
        <v>0</v>
      </c>
      <c r="Q169" s="145">
        <v>0</v>
      </c>
      <c r="R169" s="145">
        <f>Q169*H169</f>
        <v>0</v>
      </c>
      <c r="S169" s="145">
        <v>0</v>
      </c>
      <c r="T169" s="146">
        <f>S169*H169</f>
        <v>0</v>
      </c>
      <c r="AR169" s="147" t="s">
        <v>1136</v>
      </c>
      <c r="AT169" s="147" t="s">
        <v>197</v>
      </c>
      <c r="AU169" s="147" t="s">
        <v>76</v>
      </c>
      <c r="AY169" s="13" t="s">
        <v>195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3" t="s">
        <v>82</v>
      </c>
      <c r="BK169" s="148">
        <f>ROUND(I169*H169,2)</f>
        <v>0</v>
      </c>
      <c r="BL169" s="13" t="s">
        <v>1136</v>
      </c>
      <c r="BM169" s="147" t="s">
        <v>2285</v>
      </c>
    </row>
    <row r="170" spans="2:65" s="1" customFormat="1" ht="16.5" customHeight="1">
      <c r="B170" s="135"/>
      <c r="C170" s="136" t="s">
        <v>285</v>
      </c>
      <c r="D170" s="136" t="s">
        <v>197</v>
      </c>
      <c r="E170" s="137" t="s">
        <v>1644</v>
      </c>
      <c r="F170" s="138" t="s">
        <v>2286</v>
      </c>
      <c r="G170" s="139" t="s">
        <v>744</v>
      </c>
      <c r="H170" s="140">
        <v>1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>O170*H170</f>
        <v>0</v>
      </c>
      <c r="Q170" s="145">
        <v>0</v>
      </c>
      <c r="R170" s="145">
        <f>Q170*H170</f>
        <v>0</v>
      </c>
      <c r="S170" s="145">
        <v>0</v>
      </c>
      <c r="T170" s="146">
        <f>S170*H170</f>
        <v>0</v>
      </c>
      <c r="AR170" s="147" t="s">
        <v>1136</v>
      </c>
      <c r="AT170" s="147" t="s">
        <v>197</v>
      </c>
      <c r="AU170" s="147" t="s">
        <v>76</v>
      </c>
      <c r="AY170" s="13" t="s">
        <v>195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3" t="s">
        <v>82</v>
      </c>
      <c r="BK170" s="148">
        <f>ROUND(I170*H170,2)</f>
        <v>0</v>
      </c>
      <c r="BL170" s="13" t="s">
        <v>1136</v>
      </c>
      <c r="BM170" s="147" t="s">
        <v>2287</v>
      </c>
    </row>
    <row r="171" spans="2:65" s="1" customFormat="1" ht="16.5" customHeight="1">
      <c r="B171" s="135"/>
      <c r="C171" s="136" t="s">
        <v>319</v>
      </c>
      <c r="D171" s="136" t="s">
        <v>197</v>
      </c>
      <c r="E171" s="137" t="s">
        <v>2288</v>
      </c>
      <c r="F171" s="138" t="s">
        <v>2289</v>
      </c>
      <c r="G171" s="139" t="s">
        <v>744</v>
      </c>
      <c r="H171" s="140">
        <v>1</v>
      </c>
      <c r="I171" s="141"/>
      <c r="J171" s="141"/>
      <c r="K171" s="142"/>
      <c r="L171" s="25"/>
      <c r="M171" s="143" t="s">
        <v>1</v>
      </c>
      <c r="N171" s="144" t="s">
        <v>35</v>
      </c>
      <c r="O171" s="145">
        <v>0</v>
      </c>
      <c r="P171" s="145">
        <f>O171*H171</f>
        <v>0</v>
      </c>
      <c r="Q171" s="145">
        <v>0</v>
      </c>
      <c r="R171" s="145">
        <f>Q171*H171</f>
        <v>0</v>
      </c>
      <c r="S171" s="145">
        <v>0</v>
      </c>
      <c r="T171" s="146">
        <f>S171*H171</f>
        <v>0</v>
      </c>
      <c r="AR171" s="147" t="s">
        <v>1136</v>
      </c>
      <c r="AT171" s="147" t="s">
        <v>197</v>
      </c>
      <c r="AU171" s="147" t="s">
        <v>76</v>
      </c>
      <c r="AY171" s="13" t="s">
        <v>195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3" t="s">
        <v>82</v>
      </c>
      <c r="BK171" s="148">
        <f>ROUND(I171*H171,2)</f>
        <v>0</v>
      </c>
      <c r="BL171" s="13" t="s">
        <v>1136</v>
      </c>
      <c r="BM171" s="147" t="s">
        <v>2290</v>
      </c>
    </row>
    <row r="172" spans="2:65" s="1" customFormat="1" ht="16.5" customHeight="1">
      <c r="B172" s="135"/>
      <c r="C172" s="136" t="s">
        <v>287</v>
      </c>
      <c r="D172" s="136" t="s">
        <v>197</v>
      </c>
      <c r="E172" s="137" t="s">
        <v>2291</v>
      </c>
      <c r="F172" s="138" t="s">
        <v>2292</v>
      </c>
      <c r="G172" s="139" t="s">
        <v>744</v>
      </c>
      <c r="H172" s="140">
        <v>1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>O172*H172</f>
        <v>0</v>
      </c>
      <c r="Q172" s="145">
        <v>0</v>
      </c>
      <c r="R172" s="145">
        <f>Q172*H172</f>
        <v>0</v>
      </c>
      <c r="S172" s="145">
        <v>0</v>
      </c>
      <c r="T172" s="146">
        <f>S172*H172</f>
        <v>0</v>
      </c>
      <c r="AR172" s="147" t="s">
        <v>1136</v>
      </c>
      <c r="AT172" s="147" t="s">
        <v>197</v>
      </c>
      <c r="AU172" s="147" t="s">
        <v>76</v>
      </c>
      <c r="AY172" s="13" t="s">
        <v>195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82</v>
      </c>
      <c r="BK172" s="148">
        <f>ROUND(I172*H172,2)</f>
        <v>0</v>
      </c>
      <c r="BL172" s="13" t="s">
        <v>1136</v>
      </c>
      <c r="BM172" s="147" t="s">
        <v>2293</v>
      </c>
    </row>
    <row r="173" spans="2:65" s="1" customFormat="1" ht="16.5" customHeight="1">
      <c r="B173" s="135"/>
      <c r="C173" s="136" t="s">
        <v>326</v>
      </c>
      <c r="D173" s="136" t="s">
        <v>197</v>
      </c>
      <c r="E173" s="137" t="s">
        <v>2294</v>
      </c>
      <c r="F173" s="138" t="s">
        <v>2295</v>
      </c>
      <c r="G173" s="139" t="s">
        <v>744</v>
      </c>
      <c r="H173" s="140">
        <v>1</v>
      </c>
      <c r="I173" s="141"/>
      <c r="J173" s="141"/>
      <c r="K173" s="142"/>
      <c r="L173" s="25"/>
      <c r="M173" s="163" t="s">
        <v>1</v>
      </c>
      <c r="N173" s="164" t="s">
        <v>35</v>
      </c>
      <c r="O173" s="161">
        <v>0</v>
      </c>
      <c r="P173" s="161">
        <f>O173*H173</f>
        <v>0</v>
      </c>
      <c r="Q173" s="161">
        <v>0</v>
      </c>
      <c r="R173" s="161">
        <f>Q173*H173</f>
        <v>0</v>
      </c>
      <c r="S173" s="161">
        <v>0</v>
      </c>
      <c r="T173" s="162">
        <f>S173*H173</f>
        <v>0</v>
      </c>
      <c r="AR173" s="147" t="s">
        <v>1136</v>
      </c>
      <c r="AT173" s="147" t="s">
        <v>197</v>
      </c>
      <c r="AU173" s="147" t="s">
        <v>76</v>
      </c>
      <c r="AY173" s="13" t="s">
        <v>195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3" t="s">
        <v>82</v>
      </c>
      <c r="BK173" s="148">
        <f>ROUND(I173*H173,2)</f>
        <v>0</v>
      </c>
      <c r="BL173" s="13" t="s">
        <v>1136</v>
      </c>
      <c r="BM173" s="147" t="s">
        <v>2296</v>
      </c>
    </row>
    <row r="174" spans="2:65" s="1" customFormat="1" ht="6.95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25"/>
    </row>
  </sheetData>
  <autoFilter ref="C127:K173" xr:uid="{00000000-0009-0000-0000-00000C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214"/>
  <sheetViews>
    <sheetView showGridLines="0" topLeftCell="A193" workbookViewId="0">
      <selection activeCell="V135" sqref="V13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120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2297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ROUND(J128,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ROUND((SUM(BE128:BE213)),  2)</f>
        <v>0</v>
      </c>
      <c r="G33" s="93"/>
      <c r="H33" s="93"/>
      <c r="I33" s="94">
        <v>0.23</v>
      </c>
      <c r="J33" s="92">
        <f>ROUND(((SUM(BE128:BE213))*I33),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ROUND((SUM(BF128:BF213)),  2)</f>
        <v>0</v>
      </c>
      <c r="I34" s="95">
        <v>0.23</v>
      </c>
      <c r="J34" s="82">
        <f>ROUND(((SUM(BF128:BF213))*I34),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ROUND((SUM(BG128:BG213)),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ROUND((SUM(BH128:BH213)),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ROUND((SUM(BI128:BI213)),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SO02 - Prípojka plynu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J128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2298</v>
      </c>
      <c r="E97" s="109"/>
      <c r="F97" s="109"/>
      <c r="G97" s="109"/>
      <c r="H97" s="109"/>
      <c r="I97" s="109"/>
      <c r="J97" s="110">
        <f>J129</f>
        <v>0</v>
      </c>
      <c r="L97" s="107"/>
    </row>
    <row r="98" spans="2:12" s="9" customFormat="1" ht="19.899999999999999" customHeight="1">
      <c r="B98" s="111"/>
      <c r="D98" s="112" t="s">
        <v>153</v>
      </c>
      <c r="E98" s="113"/>
      <c r="F98" s="113"/>
      <c r="G98" s="113"/>
      <c r="H98" s="113"/>
      <c r="I98" s="113"/>
      <c r="J98" s="114">
        <f>J130</f>
        <v>0</v>
      </c>
      <c r="L98" s="111"/>
    </row>
    <row r="99" spans="2:12" s="9" customFormat="1" ht="19.899999999999999" customHeight="1">
      <c r="B99" s="111"/>
      <c r="D99" s="112" t="s">
        <v>157</v>
      </c>
      <c r="E99" s="113"/>
      <c r="F99" s="113"/>
      <c r="G99" s="113"/>
      <c r="H99" s="113"/>
      <c r="I99" s="113"/>
      <c r="J99" s="114">
        <f>J137</f>
        <v>0</v>
      </c>
      <c r="L99" s="111"/>
    </row>
    <row r="100" spans="2:12" s="9" customFormat="1" ht="19.899999999999999" customHeight="1">
      <c r="B100" s="111"/>
      <c r="D100" s="112" t="s">
        <v>2299</v>
      </c>
      <c r="E100" s="113"/>
      <c r="F100" s="113"/>
      <c r="G100" s="113"/>
      <c r="H100" s="113"/>
      <c r="I100" s="113"/>
      <c r="J100" s="114">
        <f>J139</f>
        <v>0</v>
      </c>
      <c r="L100" s="111"/>
    </row>
    <row r="101" spans="2:12" s="9" customFormat="1" ht="19.899999999999999" customHeight="1">
      <c r="B101" s="111"/>
      <c r="D101" s="112" t="s">
        <v>161</v>
      </c>
      <c r="E101" s="113"/>
      <c r="F101" s="113"/>
      <c r="G101" s="113"/>
      <c r="H101" s="113"/>
      <c r="I101" s="113"/>
      <c r="J101" s="114">
        <f>J144</f>
        <v>0</v>
      </c>
      <c r="L101" s="111"/>
    </row>
    <row r="102" spans="2:12" s="8" customFormat="1" ht="24.95" customHeight="1">
      <c r="B102" s="107"/>
      <c r="D102" s="108" t="s">
        <v>2300</v>
      </c>
      <c r="E102" s="109"/>
      <c r="F102" s="109"/>
      <c r="G102" s="109"/>
      <c r="H102" s="109"/>
      <c r="I102" s="109"/>
      <c r="J102" s="110">
        <f>J146</f>
        <v>0</v>
      </c>
      <c r="L102" s="107"/>
    </row>
    <row r="103" spans="2:12" s="9" customFormat="1" ht="19.899999999999999" customHeight="1">
      <c r="B103" s="111"/>
      <c r="D103" s="112" t="s">
        <v>1814</v>
      </c>
      <c r="E103" s="113"/>
      <c r="F103" s="113"/>
      <c r="G103" s="113"/>
      <c r="H103" s="113"/>
      <c r="I103" s="113"/>
      <c r="J103" s="114">
        <f>J147</f>
        <v>0</v>
      </c>
      <c r="L103" s="111"/>
    </row>
    <row r="104" spans="2:12" s="9" customFormat="1" ht="19.899999999999999" customHeight="1">
      <c r="B104" s="111"/>
      <c r="D104" s="112" t="s">
        <v>1815</v>
      </c>
      <c r="E104" s="113"/>
      <c r="F104" s="113"/>
      <c r="G104" s="113"/>
      <c r="H104" s="113"/>
      <c r="I104" s="113"/>
      <c r="J104" s="114">
        <f>J166</f>
        <v>0</v>
      </c>
      <c r="L104" s="111"/>
    </row>
    <row r="105" spans="2:12" s="9" customFormat="1" ht="19.899999999999999" customHeight="1">
      <c r="B105" s="111"/>
      <c r="D105" s="112" t="s">
        <v>168</v>
      </c>
      <c r="E105" s="113"/>
      <c r="F105" s="113"/>
      <c r="G105" s="113"/>
      <c r="H105" s="113"/>
      <c r="I105" s="113"/>
      <c r="J105" s="114">
        <f>J174</f>
        <v>0</v>
      </c>
      <c r="L105" s="111"/>
    </row>
    <row r="106" spans="2:12" s="8" customFormat="1" ht="24.95" customHeight="1">
      <c r="B106" s="107"/>
      <c r="D106" s="108" t="s">
        <v>2301</v>
      </c>
      <c r="E106" s="109"/>
      <c r="F106" s="109"/>
      <c r="G106" s="109"/>
      <c r="H106" s="109"/>
      <c r="I106" s="109"/>
      <c r="J106" s="110">
        <f>J179</f>
        <v>0</v>
      </c>
      <c r="L106" s="107"/>
    </row>
    <row r="107" spans="2:12" s="9" customFormat="1" ht="19.899999999999999" customHeight="1">
      <c r="B107" s="111"/>
      <c r="D107" s="112" t="s">
        <v>1816</v>
      </c>
      <c r="E107" s="113"/>
      <c r="F107" s="113"/>
      <c r="G107" s="113"/>
      <c r="H107" s="113"/>
      <c r="I107" s="113"/>
      <c r="J107" s="114">
        <f>J180</f>
        <v>0</v>
      </c>
      <c r="L107" s="111"/>
    </row>
    <row r="108" spans="2:12" s="9" customFormat="1" ht="19.899999999999999" customHeight="1">
      <c r="B108" s="111"/>
      <c r="D108" s="112" t="s">
        <v>1070</v>
      </c>
      <c r="E108" s="113"/>
      <c r="F108" s="113"/>
      <c r="G108" s="113"/>
      <c r="H108" s="113"/>
      <c r="I108" s="113"/>
      <c r="J108" s="114">
        <f>J210</f>
        <v>0</v>
      </c>
      <c r="L108" s="111"/>
    </row>
    <row r="109" spans="2:12" s="1" customFormat="1" ht="21.75" customHeight="1">
      <c r="B109" s="25"/>
      <c r="L109" s="25"/>
    </row>
    <row r="110" spans="2:12" s="1" customFormat="1" ht="6.95" customHeight="1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25"/>
    </row>
    <row r="114" spans="2:63" s="1" customFormat="1" ht="6.95" customHeight="1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25"/>
    </row>
    <row r="115" spans="2:63" s="1" customFormat="1" ht="24.95" customHeight="1">
      <c r="B115" s="25"/>
      <c r="C115" s="17" t="s">
        <v>181</v>
      </c>
      <c r="L115" s="25"/>
    </row>
    <row r="116" spans="2:63" s="1" customFormat="1" ht="6.95" customHeight="1">
      <c r="B116" s="25"/>
      <c r="L116" s="25"/>
    </row>
    <row r="117" spans="2:63" s="1" customFormat="1" ht="12" customHeight="1">
      <c r="B117" s="25"/>
      <c r="C117" s="22" t="s">
        <v>13</v>
      </c>
      <c r="L117" s="25"/>
    </row>
    <row r="118" spans="2:63" s="1" customFormat="1" ht="16.5" customHeight="1">
      <c r="B118" s="25"/>
      <c r="E118" s="207" t="str">
        <f>E7</f>
        <v>Športová hala OLYMPIA v Nitre</v>
      </c>
      <c r="F118" s="209"/>
      <c r="G118" s="209"/>
      <c r="H118" s="209"/>
      <c r="L118" s="25"/>
    </row>
    <row r="119" spans="2:63" s="1" customFormat="1" ht="12" customHeight="1">
      <c r="B119" s="25"/>
      <c r="C119" s="22" t="s">
        <v>143</v>
      </c>
      <c r="L119" s="25"/>
    </row>
    <row r="120" spans="2:63" s="1" customFormat="1" ht="16.5" customHeight="1">
      <c r="B120" s="25"/>
      <c r="E120" s="194" t="str">
        <f>E9</f>
        <v>SO02 - Prípojka plynu</v>
      </c>
      <c r="F120" s="208"/>
      <c r="G120" s="208"/>
      <c r="H120" s="208"/>
      <c r="L120" s="25"/>
    </row>
    <row r="121" spans="2:63" s="1" customFormat="1" ht="6.95" customHeight="1">
      <c r="B121" s="25"/>
      <c r="L121" s="25"/>
    </row>
    <row r="122" spans="2:63" s="1" customFormat="1" ht="12" customHeight="1">
      <c r="B122" s="25"/>
      <c r="C122" s="22" t="s">
        <v>17</v>
      </c>
      <c r="F122" s="20" t="str">
        <f>F12</f>
        <v>Nitra</v>
      </c>
      <c r="I122" s="22" t="s">
        <v>18</v>
      </c>
      <c r="J122" s="48" t="str">
        <f>IF(J12="","",J12)</f>
        <v>8. 7. 2025</v>
      </c>
      <c r="L122" s="25"/>
    </row>
    <row r="123" spans="2:63" s="1" customFormat="1" ht="6.95" customHeight="1">
      <c r="B123" s="25"/>
      <c r="L123" s="25"/>
    </row>
    <row r="124" spans="2:63" s="1" customFormat="1" ht="15.2" customHeight="1">
      <c r="B124" s="25"/>
      <c r="C124" s="22" t="s">
        <v>20</v>
      </c>
      <c r="F124" s="20" t="str">
        <f>E15</f>
        <v>Športová hala OLYMPIA s.r.o.</v>
      </c>
      <c r="I124" s="22" t="s">
        <v>24</v>
      </c>
      <c r="J124" s="23" t="str">
        <f>E21</f>
        <v>Ing. Stanislav Karas</v>
      </c>
      <c r="L124" s="25"/>
    </row>
    <row r="125" spans="2:63" s="1" customFormat="1" ht="15.2" customHeight="1">
      <c r="B125" s="25"/>
      <c r="C125" s="22" t="s">
        <v>23</v>
      </c>
      <c r="F125" s="20" t="str">
        <f>IF(E18="","",E18)</f>
        <v/>
      </c>
      <c r="I125" s="22" t="s">
        <v>27</v>
      </c>
      <c r="J125" s="23">
        <f>E24</f>
        <v>0</v>
      </c>
      <c r="L125" s="25"/>
    </row>
    <row r="126" spans="2:63" s="1" customFormat="1" ht="10.35" customHeight="1">
      <c r="B126" s="25"/>
      <c r="L126" s="25"/>
    </row>
    <row r="127" spans="2:63" s="10" customFormat="1" ht="29.25" customHeight="1">
      <c r="B127" s="115"/>
      <c r="C127" s="116" t="s">
        <v>182</v>
      </c>
      <c r="D127" s="117" t="s">
        <v>54</v>
      </c>
      <c r="E127" s="117" t="s">
        <v>50</v>
      </c>
      <c r="F127" s="117" t="s">
        <v>51</v>
      </c>
      <c r="G127" s="117" t="s">
        <v>183</v>
      </c>
      <c r="H127" s="117" t="s">
        <v>184</v>
      </c>
      <c r="I127" s="117" t="s">
        <v>185</v>
      </c>
      <c r="J127" s="118" t="s">
        <v>149</v>
      </c>
      <c r="K127" s="119" t="s">
        <v>186</v>
      </c>
      <c r="L127" s="115"/>
      <c r="M127" s="55" t="s">
        <v>1</v>
      </c>
      <c r="N127" s="56" t="s">
        <v>33</v>
      </c>
      <c r="O127" s="56" t="s">
        <v>187</v>
      </c>
      <c r="P127" s="56" t="s">
        <v>188</v>
      </c>
      <c r="Q127" s="56" t="s">
        <v>189</v>
      </c>
      <c r="R127" s="56" t="s">
        <v>190</v>
      </c>
      <c r="S127" s="56" t="s">
        <v>191</v>
      </c>
      <c r="T127" s="57" t="s">
        <v>192</v>
      </c>
    </row>
    <row r="128" spans="2:63" s="1" customFormat="1" ht="22.9" customHeight="1">
      <c r="B128" s="25"/>
      <c r="C128" s="60" t="s">
        <v>150</v>
      </c>
      <c r="J128" s="120">
        <f>BK128</f>
        <v>0</v>
      </c>
      <c r="L128" s="25"/>
      <c r="M128" s="58"/>
      <c r="N128" s="49"/>
      <c r="O128" s="49"/>
      <c r="P128" s="121">
        <f>P129+P146+P179</f>
        <v>115.263335</v>
      </c>
      <c r="Q128" s="49"/>
      <c r="R128" s="121">
        <f>R129+R146+R179</f>
        <v>18.779145578500003</v>
      </c>
      <c r="S128" s="49"/>
      <c r="T128" s="122">
        <f>T129+T146+T179</f>
        <v>0</v>
      </c>
      <c r="AT128" s="13" t="s">
        <v>68</v>
      </c>
      <c r="AU128" s="13" t="s">
        <v>151</v>
      </c>
      <c r="BK128" s="123">
        <f>BK129+BK146+BK179</f>
        <v>0</v>
      </c>
    </row>
    <row r="129" spans="2:65" s="11" customFormat="1" ht="25.9" customHeight="1">
      <c r="B129" s="124"/>
      <c r="D129" s="125" t="s">
        <v>68</v>
      </c>
      <c r="E129" s="126" t="s">
        <v>280</v>
      </c>
      <c r="F129" s="126" t="s">
        <v>194</v>
      </c>
      <c r="J129" s="127">
        <f>BK129</f>
        <v>0</v>
      </c>
      <c r="L129" s="124"/>
      <c r="M129" s="128"/>
      <c r="P129" s="129">
        <f>P130+P137+P139+P144</f>
        <v>86.008754999999994</v>
      </c>
      <c r="R129" s="129">
        <f>R130+R137+R139+R144</f>
        <v>18.723331600000002</v>
      </c>
      <c r="T129" s="130">
        <f>T130+T137+T139+T144</f>
        <v>0</v>
      </c>
      <c r="AR129" s="125" t="s">
        <v>76</v>
      </c>
      <c r="AT129" s="131" t="s">
        <v>68</v>
      </c>
      <c r="AU129" s="131" t="s">
        <v>69</v>
      </c>
      <c r="AY129" s="125" t="s">
        <v>195</v>
      </c>
      <c r="BK129" s="132">
        <f>BK130+BK137+BK139+BK144</f>
        <v>0</v>
      </c>
    </row>
    <row r="130" spans="2:65" s="11" customFormat="1" ht="22.9" customHeight="1">
      <c r="B130" s="124"/>
      <c r="D130" s="125" t="s">
        <v>68</v>
      </c>
      <c r="E130" s="133" t="s">
        <v>76</v>
      </c>
      <c r="F130" s="133" t="s">
        <v>196</v>
      </c>
      <c r="J130" s="134">
        <f>BK130</f>
        <v>0</v>
      </c>
      <c r="L130" s="124"/>
      <c r="M130" s="128"/>
      <c r="P130" s="129">
        <f>SUM(P131:P136)</f>
        <v>55.391687999999995</v>
      </c>
      <c r="R130" s="129">
        <f>SUM(R131:R136)</f>
        <v>13.098000000000001</v>
      </c>
      <c r="T130" s="130">
        <f>SUM(T131:T136)</f>
        <v>0</v>
      </c>
      <c r="AR130" s="125" t="s">
        <v>76</v>
      </c>
      <c r="AT130" s="131" t="s">
        <v>68</v>
      </c>
      <c r="AU130" s="131" t="s">
        <v>76</v>
      </c>
      <c r="AY130" s="125" t="s">
        <v>195</v>
      </c>
      <c r="BK130" s="132">
        <f>SUM(BK131:BK136)</f>
        <v>0</v>
      </c>
    </row>
    <row r="131" spans="2:65" s="1" customFormat="1" ht="21.75" customHeight="1">
      <c r="B131" s="135"/>
      <c r="C131" s="136" t="s">
        <v>76</v>
      </c>
      <c r="D131" s="136" t="s">
        <v>197</v>
      </c>
      <c r="E131" s="137" t="s">
        <v>2302</v>
      </c>
      <c r="F131" s="138" t="s">
        <v>2303</v>
      </c>
      <c r="G131" s="139" t="s">
        <v>200</v>
      </c>
      <c r="H131" s="140">
        <v>15.84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2.5139999999999998</v>
      </c>
      <c r="P131" s="145">
        <f t="shared" ref="P131:P136" si="0">O131*H131</f>
        <v>39.821759999999998</v>
      </c>
      <c r="Q131" s="145">
        <v>0</v>
      </c>
      <c r="R131" s="145">
        <f t="shared" ref="R131:R136" si="1">Q131*H131</f>
        <v>0</v>
      </c>
      <c r="S131" s="145">
        <v>0</v>
      </c>
      <c r="T131" s="146">
        <f t="shared" ref="T131:T136" si="2">S131*H131</f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ref="BE131:BE136" si="3">IF(N131="základná",J131,0)</f>
        <v>0</v>
      </c>
      <c r="BF131" s="148">
        <f t="shared" ref="BF131:BF136" si="4">IF(N131="znížená",J131,0)</f>
        <v>0</v>
      </c>
      <c r="BG131" s="148">
        <f t="shared" ref="BG131:BG136" si="5">IF(N131="zákl. prenesená",J131,0)</f>
        <v>0</v>
      </c>
      <c r="BH131" s="148">
        <f t="shared" ref="BH131:BH136" si="6">IF(N131="zníž. prenesená",J131,0)</f>
        <v>0</v>
      </c>
      <c r="BI131" s="148">
        <f t="shared" ref="BI131:BI136" si="7">IF(N131="nulová",J131,0)</f>
        <v>0</v>
      </c>
      <c r="BJ131" s="13" t="s">
        <v>82</v>
      </c>
      <c r="BK131" s="148">
        <f t="shared" ref="BK131:BK136" si="8">ROUND(I131*H131,2)</f>
        <v>0</v>
      </c>
      <c r="BL131" s="13" t="s">
        <v>201</v>
      </c>
      <c r="BM131" s="147" t="s">
        <v>82</v>
      </c>
    </row>
    <row r="132" spans="2:65" s="1" customFormat="1" ht="37.9" customHeight="1">
      <c r="B132" s="135"/>
      <c r="C132" s="136" t="s">
        <v>82</v>
      </c>
      <c r="D132" s="136" t="s">
        <v>197</v>
      </c>
      <c r="E132" s="137" t="s">
        <v>205</v>
      </c>
      <c r="F132" s="138" t="s">
        <v>206</v>
      </c>
      <c r="G132" s="139" t="s">
        <v>200</v>
      </c>
      <c r="H132" s="140">
        <v>6.3360000000000003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0.61299999999999999</v>
      </c>
      <c r="P132" s="145">
        <f t="shared" si="0"/>
        <v>3.8839680000000003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201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201</v>
      </c>
    </row>
    <row r="133" spans="2:65" s="1" customFormat="1" ht="24.2" customHeight="1">
      <c r="B133" s="135"/>
      <c r="C133" s="136" t="s">
        <v>88</v>
      </c>
      <c r="D133" s="136" t="s">
        <v>197</v>
      </c>
      <c r="E133" s="137" t="s">
        <v>2304</v>
      </c>
      <c r="F133" s="138" t="s">
        <v>2305</v>
      </c>
      <c r="G133" s="139" t="s">
        <v>200</v>
      </c>
      <c r="H133" s="140">
        <v>15.84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6.9000000000000006E-2</v>
      </c>
      <c r="P133" s="145">
        <f t="shared" si="0"/>
        <v>1.0929600000000002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215</v>
      </c>
    </row>
    <row r="134" spans="2:65" s="1" customFormat="1" ht="24.2" customHeight="1">
      <c r="B134" s="135"/>
      <c r="C134" s="136" t="s">
        <v>201</v>
      </c>
      <c r="D134" s="136" t="s">
        <v>197</v>
      </c>
      <c r="E134" s="137" t="s">
        <v>2306</v>
      </c>
      <c r="F134" s="138" t="s">
        <v>2307</v>
      </c>
      <c r="G134" s="139" t="s">
        <v>200</v>
      </c>
      <c r="H134" s="140">
        <v>6.93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0.24199999999999999</v>
      </c>
      <c r="P134" s="145">
        <f t="shared" si="0"/>
        <v>1.6770599999999998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201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222</v>
      </c>
    </row>
    <row r="135" spans="2:65" s="1" customFormat="1" ht="16.5" customHeight="1">
      <c r="B135" s="135"/>
      <c r="C135" s="149" t="s">
        <v>211</v>
      </c>
      <c r="D135" s="149" t="s">
        <v>270</v>
      </c>
      <c r="E135" s="150" t="s">
        <v>2308</v>
      </c>
      <c r="F135" s="151" t="s">
        <v>2309</v>
      </c>
      <c r="G135" s="152" t="s">
        <v>250</v>
      </c>
      <c r="H135" s="153">
        <v>13.098000000000001</v>
      </c>
      <c r="I135" s="154"/>
      <c r="J135" s="154"/>
      <c r="K135" s="155"/>
      <c r="L135" s="156"/>
      <c r="M135" s="157" t="s">
        <v>1</v>
      </c>
      <c r="N135" s="158" t="s">
        <v>35</v>
      </c>
      <c r="O135" s="145">
        <v>0</v>
      </c>
      <c r="P135" s="145">
        <f t="shared" si="0"/>
        <v>0</v>
      </c>
      <c r="Q135" s="145">
        <v>1</v>
      </c>
      <c r="R135" s="145">
        <f t="shared" si="1"/>
        <v>13.098000000000001</v>
      </c>
      <c r="S135" s="145">
        <v>0</v>
      </c>
      <c r="T135" s="146">
        <f t="shared" si="2"/>
        <v>0</v>
      </c>
      <c r="AR135" s="147" t="s">
        <v>222</v>
      </c>
      <c r="AT135" s="147" t="s">
        <v>270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230</v>
      </c>
    </row>
    <row r="136" spans="2:65" s="1" customFormat="1" ht="24.2" customHeight="1">
      <c r="B136" s="135"/>
      <c r="C136" s="136" t="s">
        <v>215</v>
      </c>
      <c r="D136" s="136" t="s">
        <v>197</v>
      </c>
      <c r="E136" s="137" t="s">
        <v>2310</v>
      </c>
      <c r="F136" s="138" t="s">
        <v>2311</v>
      </c>
      <c r="G136" s="139" t="s">
        <v>200</v>
      </c>
      <c r="H136" s="140">
        <v>5.94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1.5009999999999999</v>
      </c>
      <c r="P136" s="145">
        <f t="shared" si="0"/>
        <v>8.9159399999999991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201</v>
      </c>
      <c r="AT136" s="147" t="s">
        <v>197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238</v>
      </c>
    </row>
    <row r="137" spans="2:65" s="11" customFormat="1" ht="22.9" customHeight="1">
      <c r="B137" s="124"/>
      <c r="D137" s="125" t="s">
        <v>68</v>
      </c>
      <c r="E137" s="133" t="s">
        <v>201</v>
      </c>
      <c r="F137" s="133" t="s">
        <v>366</v>
      </c>
      <c r="J137" s="134"/>
      <c r="L137" s="124"/>
      <c r="M137" s="128"/>
      <c r="P137" s="129">
        <f>P138</f>
        <v>3.7006200000000002</v>
      </c>
      <c r="R137" s="129">
        <f>R138</f>
        <v>5.6156166000000001</v>
      </c>
      <c r="T137" s="130">
        <f>T138</f>
        <v>0</v>
      </c>
      <c r="AR137" s="125" t="s">
        <v>76</v>
      </c>
      <c r="AT137" s="131" t="s">
        <v>68</v>
      </c>
      <c r="AU137" s="131" t="s">
        <v>76</v>
      </c>
      <c r="AY137" s="125" t="s">
        <v>195</v>
      </c>
      <c r="BK137" s="132">
        <f>BK138</f>
        <v>0</v>
      </c>
    </row>
    <row r="138" spans="2:65" s="1" customFormat="1" ht="33" customHeight="1">
      <c r="B138" s="135"/>
      <c r="C138" s="136" t="s">
        <v>218</v>
      </c>
      <c r="D138" s="136" t="s">
        <v>197</v>
      </c>
      <c r="E138" s="137" t="s">
        <v>2312</v>
      </c>
      <c r="F138" s="138" t="s">
        <v>2313</v>
      </c>
      <c r="G138" s="139" t="s">
        <v>200</v>
      </c>
      <c r="H138" s="140">
        <v>2.97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1.246</v>
      </c>
      <c r="P138" s="145">
        <f>O138*H138</f>
        <v>3.7006200000000002</v>
      </c>
      <c r="Q138" s="145">
        <v>1.8907799999999999</v>
      </c>
      <c r="R138" s="145">
        <f>Q138*H138</f>
        <v>5.6156166000000001</v>
      </c>
      <c r="S138" s="145">
        <v>0</v>
      </c>
      <c r="T138" s="146">
        <f>S138*H138</f>
        <v>0</v>
      </c>
      <c r="AR138" s="147" t="s">
        <v>201</v>
      </c>
      <c r="AT138" s="147" t="s">
        <v>197</v>
      </c>
      <c r="AU138" s="147" t="s">
        <v>82</v>
      </c>
      <c r="AY138" s="13" t="s">
        <v>195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82</v>
      </c>
      <c r="BK138" s="148">
        <f>ROUND(I138*H138,2)</f>
        <v>0</v>
      </c>
      <c r="BL138" s="13" t="s">
        <v>201</v>
      </c>
      <c r="BM138" s="147" t="s">
        <v>244</v>
      </c>
    </row>
    <row r="139" spans="2:65" s="11" customFormat="1" ht="22.9" customHeight="1">
      <c r="B139" s="124"/>
      <c r="D139" s="125" t="s">
        <v>68</v>
      </c>
      <c r="E139" s="133" t="s">
        <v>222</v>
      </c>
      <c r="F139" s="133" t="s">
        <v>2314</v>
      </c>
      <c r="J139" s="134"/>
      <c r="L139" s="124"/>
      <c r="M139" s="128"/>
      <c r="P139" s="129">
        <f>SUM(P140:P143)</f>
        <v>2.7824999999999998</v>
      </c>
      <c r="R139" s="129">
        <f>SUM(R140:R143)</f>
        <v>9.7149999999999997E-3</v>
      </c>
      <c r="T139" s="130">
        <f>SUM(T140:T143)</f>
        <v>0</v>
      </c>
      <c r="AR139" s="125" t="s">
        <v>76</v>
      </c>
      <c r="AT139" s="131" t="s">
        <v>68</v>
      </c>
      <c r="AU139" s="131" t="s">
        <v>76</v>
      </c>
      <c r="AY139" s="125" t="s">
        <v>195</v>
      </c>
      <c r="BK139" s="132">
        <f>SUM(BK140:BK143)</f>
        <v>0</v>
      </c>
    </row>
    <row r="140" spans="2:65" s="1" customFormat="1" ht="16.5" customHeight="1">
      <c r="B140" s="135"/>
      <c r="C140" s="136" t="s">
        <v>222</v>
      </c>
      <c r="D140" s="136" t="s">
        <v>197</v>
      </c>
      <c r="E140" s="137" t="s">
        <v>2315</v>
      </c>
      <c r="F140" s="138" t="s">
        <v>2316</v>
      </c>
      <c r="G140" s="139" t="s">
        <v>299</v>
      </c>
      <c r="H140" s="140">
        <v>35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0.03</v>
      </c>
      <c r="P140" s="145">
        <f>O140*H140</f>
        <v>1.05</v>
      </c>
      <c r="Q140" s="145">
        <v>8.8999999999999995E-5</v>
      </c>
      <c r="R140" s="145">
        <f>Q140*H140</f>
        <v>3.1149999999999997E-3</v>
      </c>
      <c r="S140" s="145">
        <v>0</v>
      </c>
      <c r="T140" s="146">
        <f>S140*H140</f>
        <v>0</v>
      </c>
      <c r="AR140" s="147" t="s">
        <v>201</v>
      </c>
      <c r="AT140" s="147" t="s">
        <v>197</v>
      </c>
      <c r="AU140" s="147" t="s">
        <v>82</v>
      </c>
      <c r="AY140" s="13" t="s">
        <v>195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3" t="s">
        <v>82</v>
      </c>
      <c r="BK140" s="148">
        <f>ROUND(I140*H140,2)</f>
        <v>0</v>
      </c>
      <c r="BL140" s="13" t="s">
        <v>201</v>
      </c>
      <c r="BM140" s="147" t="s">
        <v>251</v>
      </c>
    </row>
    <row r="141" spans="2:65" s="1" customFormat="1" ht="24.2" customHeight="1">
      <c r="B141" s="135"/>
      <c r="C141" s="149" t="s">
        <v>226</v>
      </c>
      <c r="D141" s="149" t="s">
        <v>270</v>
      </c>
      <c r="E141" s="150" t="s">
        <v>2317</v>
      </c>
      <c r="F141" s="151" t="s">
        <v>2318</v>
      </c>
      <c r="G141" s="152" t="s">
        <v>299</v>
      </c>
      <c r="H141" s="153">
        <v>35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>O141*H141</f>
        <v>0</v>
      </c>
      <c r="Q141" s="145">
        <v>0</v>
      </c>
      <c r="R141" s="145">
        <f>Q141*H141</f>
        <v>0</v>
      </c>
      <c r="S141" s="145">
        <v>0</v>
      </c>
      <c r="T141" s="146">
        <f>S141*H141</f>
        <v>0</v>
      </c>
      <c r="AR141" s="147" t="s">
        <v>222</v>
      </c>
      <c r="AT141" s="147" t="s">
        <v>270</v>
      </c>
      <c r="AU141" s="147" t="s">
        <v>82</v>
      </c>
      <c r="AY141" s="13" t="s">
        <v>195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3" t="s">
        <v>82</v>
      </c>
      <c r="BK141" s="148">
        <f>ROUND(I141*H141,2)</f>
        <v>0</v>
      </c>
      <c r="BL141" s="13" t="s">
        <v>201</v>
      </c>
      <c r="BM141" s="147" t="s">
        <v>254</v>
      </c>
    </row>
    <row r="142" spans="2:65" s="1" customFormat="1" ht="24.2" customHeight="1">
      <c r="B142" s="135"/>
      <c r="C142" s="136" t="s">
        <v>230</v>
      </c>
      <c r="D142" s="136" t="s">
        <v>197</v>
      </c>
      <c r="E142" s="137" t="s">
        <v>2319</v>
      </c>
      <c r="F142" s="138" t="s">
        <v>2320</v>
      </c>
      <c r="G142" s="139" t="s">
        <v>299</v>
      </c>
      <c r="H142" s="140">
        <v>33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5.2499999999999998E-2</v>
      </c>
      <c r="P142" s="145">
        <f>O142*H142</f>
        <v>1.7324999999999999</v>
      </c>
      <c r="Q142" s="145">
        <v>1E-4</v>
      </c>
      <c r="R142" s="145">
        <f>Q142*H142</f>
        <v>3.3E-3</v>
      </c>
      <c r="S142" s="145">
        <v>0</v>
      </c>
      <c r="T142" s="146">
        <f>S142*H142</f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3" t="s">
        <v>82</v>
      </c>
      <c r="BK142" s="148">
        <f>ROUND(I142*H142,2)</f>
        <v>0</v>
      </c>
      <c r="BL142" s="13" t="s">
        <v>201</v>
      </c>
      <c r="BM142" s="147" t="s">
        <v>258</v>
      </c>
    </row>
    <row r="143" spans="2:65" s="1" customFormat="1" ht="21.75" customHeight="1">
      <c r="B143" s="135"/>
      <c r="C143" s="149" t="s">
        <v>234</v>
      </c>
      <c r="D143" s="149" t="s">
        <v>270</v>
      </c>
      <c r="E143" s="150" t="s">
        <v>2321</v>
      </c>
      <c r="F143" s="151" t="s">
        <v>2322</v>
      </c>
      <c r="G143" s="152" t="s">
        <v>299</v>
      </c>
      <c r="H143" s="153">
        <v>33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>O143*H143</f>
        <v>0</v>
      </c>
      <c r="Q143" s="145">
        <v>1E-4</v>
      </c>
      <c r="R143" s="145">
        <f>Q143*H143</f>
        <v>3.3E-3</v>
      </c>
      <c r="S143" s="145">
        <v>0</v>
      </c>
      <c r="T143" s="146">
        <f>S143*H143</f>
        <v>0</v>
      </c>
      <c r="AR143" s="147" t="s">
        <v>222</v>
      </c>
      <c r="AT143" s="147" t="s">
        <v>270</v>
      </c>
      <c r="AU143" s="147" t="s">
        <v>82</v>
      </c>
      <c r="AY143" s="13" t="s">
        <v>195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3" t="s">
        <v>82</v>
      </c>
      <c r="BK143" s="148">
        <f>ROUND(I143*H143,2)</f>
        <v>0</v>
      </c>
      <c r="BL143" s="13" t="s">
        <v>201</v>
      </c>
      <c r="BM143" s="147" t="s">
        <v>261</v>
      </c>
    </row>
    <row r="144" spans="2:65" s="11" customFormat="1" ht="22.9" customHeight="1">
      <c r="B144" s="124"/>
      <c r="D144" s="125" t="s">
        <v>68</v>
      </c>
      <c r="E144" s="133" t="s">
        <v>552</v>
      </c>
      <c r="F144" s="133" t="s">
        <v>553</v>
      </c>
      <c r="J144" s="134"/>
      <c r="L144" s="124"/>
      <c r="M144" s="128"/>
      <c r="P144" s="129">
        <f>P145</f>
        <v>24.133946999999996</v>
      </c>
      <c r="R144" s="129">
        <f>R145</f>
        <v>0</v>
      </c>
      <c r="T144" s="130">
        <f>T145</f>
        <v>0</v>
      </c>
      <c r="AR144" s="125" t="s">
        <v>76</v>
      </c>
      <c r="AT144" s="131" t="s">
        <v>68</v>
      </c>
      <c r="AU144" s="131" t="s">
        <v>76</v>
      </c>
      <c r="AY144" s="125" t="s">
        <v>195</v>
      </c>
      <c r="BK144" s="132">
        <f>BK145</f>
        <v>0</v>
      </c>
    </row>
    <row r="145" spans="2:65" s="1" customFormat="1" ht="33" customHeight="1">
      <c r="B145" s="135"/>
      <c r="C145" s="136" t="s">
        <v>238</v>
      </c>
      <c r="D145" s="136" t="s">
        <v>197</v>
      </c>
      <c r="E145" s="137" t="s">
        <v>2323</v>
      </c>
      <c r="F145" s="138" t="s">
        <v>2324</v>
      </c>
      <c r="G145" s="139" t="s">
        <v>250</v>
      </c>
      <c r="H145" s="140">
        <v>18.722999999999999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1.2889999999999999</v>
      </c>
      <c r="P145" s="145">
        <f>O145*H145</f>
        <v>24.133946999999996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201</v>
      </c>
      <c r="AT145" s="147" t="s">
        <v>197</v>
      </c>
      <c r="AU145" s="147" t="s">
        <v>82</v>
      </c>
      <c r="AY145" s="13" t="s">
        <v>195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3" t="s">
        <v>82</v>
      </c>
      <c r="BK145" s="148">
        <f>ROUND(I145*H145,2)</f>
        <v>0</v>
      </c>
      <c r="BL145" s="13" t="s">
        <v>201</v>
      </c>
      <c r="BM145" s="147" t="s">
        <v>265</v>
      </c>
    </row>
    <row r="146" spans="2:65" s="11" customFormat="1" ht="25.9" customHeight="1">
      <c r="B146" s="124"/>
      <c r="D146" s="125" t="s">
        <v>68</v>
      </c>
      <c r="E146" s="126" t="s">
        <v>2325</v>
      </c>
      <c r="F146" s="126" t="s">
        <v>559</v>
      </c>
      <c r="J146" s="127"/>
      <c r="L146" s="124"/>
      <c r="M146" s="128"/>
      <c r="P146" s="129">
        <f>P147+P166+P174</f>
        <v>9.1901600000000006</v>
      </c>
      <c r="R146" s="129">
        <f>R147+R166+R174</f>
        <v>1.7814820999999998E-2</v>
      </c>
      <c r="T146" s="130">
        <f>T147+T166+T174</f>
        <v>0</v>
      </c>
      <c r="AR146" s="125" t="s">
        <v>76</v>
      </c>
      <c r="AT146" s="131" t="s">
        <v>68</v>
      </c>
      <c r="AU146" s="131" t="s">
        <v>69</v>
      </c>
      <c r="AY146" s="125" t="s">
        <v>195</v>
      </c>
      <c r="BK146" s="132">
        <f>BK147+BK166+BK174</f>
        <v>0</v>
      </c>
    </row>
    <row r="147" spans="2:65" s="11" customFormat="1" ht="22.9" customHeight="1">
      <c r="B147" s="124"/>
      <c r="D147" s="125" t="s">
        <v>68</v>
      </c>
      <c r="E147" s="133" t="s">
        <v>1820</v>
      </c>
      <c r="F147" s="133" t="s">
        <v>1821</v>
      </c>
      <c r="J147" s="134"/>
      <c r="L147" s="124"/>
      <c r="M147" s="128"/>
      <c r="P147" s="129">
        <f>SUM(P148:P165)</f>
        <v>4.44156</v>
      </c>
      <c r="R147" s="129">
        <f>SUM(R148:R165)</f>
        <v>1.402748E-2</v>
      </c>
      <c r="T147" s="130">
        <f>SUM(T148:T165)</f>
        <v>0</v>
      </c>
      <c r="AR147" s="125" t="s">
        <v>82</v>
      </c>
      <c r="AT147" s="131" t="s">
        <v>68</v>
      </c>
      <c r="AU147" s="131" t="s">
        <v>76</v>
      </c>
      <c r="AY147" s="125" t="s">
        <v>195</v>
      </c>
      <c r="BK147" s="132">
        <f>SUM(BK148:BK165)</f>
        <v>0</v>
      </c>
    </row>
    <row r="148" spans="2:65" s="1" customFormat="1" ht="49.15" customHeight="1">
      <c r="B148" s="135"/>
      <c r="C148" s="136" t="s">
        <v>241</v>
      </c>
      <c r="D148" s="136" t="s">
        <v>197</v>
      </c>
      <c r="E148" s="137" t="s">
        <v>2326</v>
      </c>
      <c r="F148" s="138" t="s">
        <v>2327</v>
      </c>
      <c r="G148" s="139" t="s">
        <v>1586</v>
      </c>
      <c r="H148" s="140">
        <v>1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ref="P148:P165" si="9">O148*H148</f>
        <v>0</v>
      </c>
      <c r="Q148" s="145">
        <v>0</v>
      </c>
      <c r="R148" s="145">
        <f t="shared" ref="R148:R165" si="10">Q148*H148</f>
        <v>0</v>
      </c>
      <c r="S148" s="145">
        <v>0</v>
      </c>
      <c r="T148" s="146">
        <f t="shared" ref="T148:T165" si="11">S148*H148</f>
        <v>0</v>
      </c>
      <c r="AR148" s="147" t="s">
        <v>251</v>
      </c>
      <c r="AT148" s="147" t="s">
        <v>197</v>
      </c>
      <c r="AU148" s="147" t="s">
        <v>82</v>
      </c>
      <c r="AY148" s="13" t="s">
        <v>195</v>
      </c>
      <c r="BE148" s="148">
        <f t="shared" ref="BE148:BE165" si="12">IF(N148="základná",J148,0)</f>
        <v>0</v>
      </c>
      <c r="BF148" s="148">
        <f t="shared" ref="BF148:BF165" si="13">IF(N148="znížená",J148,0)</f>
        <v>0</v>
      </c>
      <c r="BG148" s="148">
        <f t="shared" ref="BG148:BG165" si="14">IF(N148="zákl. prenesená",J148,0)</f>
        <v>0</v>
      </c>
      <c r="BH148" s="148">
        <f t="shared" ref="BH148:BH165" si="15">IF(N148="zníž. prenesená",J148,0)</f>
        <v>0</v>
      </c>
      <c r="BI148" s="148">
        <f t="shared" ref="BI148:BI165" si="16">IF(N148="nulová",J148,0)</f>
        <v>0</v>
      </c>
      <c r="BJ148" s="13" t="s">
        <v>82</v>
      </c>
      <c r="BK148" s="148">
        <f t="shared" ref="BK148:BK165" si="17">ROUND(I148*H148,2)</f>
        <v>0</v>
      </c>
      <c r="BL148" s="13" t="s">
        <v>251</v>
      </c>
      <c r="BM148" s="147" t="s">
        <v>268</v>
      </c>
    </row>
    <row r="149" spans="2:65" s="1" customFormat="1" ht="16.5" customHeight="1">
      <c r="B149" s="135"/>
      <c r="C149" s="136" t="s">
        <v>244</v>
      </c>
      <c r="D149" s="136" t="s">
        <v>197</v>
      </c>
      <c r="E149" s="137" t="s">
        <v>2328</v>
      </c>
      <c r="F149" s="138" t="s">
        <v>2329</v>
      </c>
      <c r="G149" s="139" t="s">
        <v>299</v>
      </c>
      <c r="H149" s="140">
        <v>1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251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251</v>
      </c>
      <c r="BM149" s="147" t="s">
        <v>273</v>
      </c>
    </row>
    <row r="150" spans="2:65" s="1" customFormat="1" ht="24.2" customHeight="1">
      <c r="B150" s="135"/>
      <c r="C150" s="136" t="s">
        <v>247</v>
      </c>
      <c r="D150" s="136" t="s">
        <v>197</v>
      </c>
      <c r="E150" s="137" t="s">
        <v>2330</v>
      </c>
      <c r="F150" s="138" t="s">
        <v>2331</v>
      </c>
      <c r="G150" s="139" t="s">
        <v>1840</v>
      </c>
      <c r="H150" s="140">
        <v>1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1.9727300000000001</v>
      </c>
      <c r="P150" s="145">
        <f t="shared" si="9"/>
        <v>1.9727300000000001</v>
      </c>
      <c r="Q150" s="145">
        <v>6.28E-3</v>
      </c>
      <c r="R150" s="145">
        <f t="shared" si="10"/>
        <v>6.28E-3</v>
      </c>
      <c r="S150" s="145">
        <v>0</v>
      </c>
      <c r="T150" s="146">
        <f t="shared" si="11"/>
        <v>0</v>
      </c>
      <c r="AR150" s="147" t="s">
        <v>251</v>
      </c>
      <c r="AT150" s="147" t="s">
        <v>197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251</v>
      </c>
      <c r="BM150" s="147" t="s">
        <v>276</v>
      </c>
    </row>
    <row r="151" spans="2:65" s="1" customFormat="1" ht="21.75" customHeight="1">
      <c r="B151" s="135"/>
      <c r="C151" s="136" t="s">
        <v>251</v>
      </c>
      <c r="D151" s="136" t="s">
        <v>197</v>
      </c>
      <c r="E151" s="137" t="s">
        <v>2332</v>
      </c>
      <c r="F151" s="138" t="s">
        <v>2333</v>
      </c>
      <c r="G151" s="139" t="s">
        <v>1840</v>
      </c>
      <c r="H151" s="140">
        <v>1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0.79435999999999996</v>
      </c>
      <c r="P151" s="145">
        <f t="shared" si="9"/>
        <v>0.79435999999999996</v>
      </c>
      <c r="Q151" s="145">
        <v>2.5408000000000001E-4</v>
      </c>
      <c r="R151" s="145">
        <f t="shared" si="10"/>
        <v>2.5408000000000001E-4</v>
      </c>
      <c r="S151" s="145">
        <v>0</v>
      </c>
      <c r="T151" s="146">
        <f t="shared" si="11"/>
        <v>0</v>
      </c>
      <c r="AR151" s="147" t="s">
        <v>251</v>
      </c>
      <c r="AT151" s="147" t="s">
        <v>197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251</v>
      </c>
      <c r="BM151" s="147" t="s">
        <v>279</v>
      </c>
    </row>
    <row r="152" spans="2:65" s="1" customFormat="1" ht="16.5" customHeight="1">
      <c r="B152" s="135"/>
      <c r="C152" s="136" t="s">
        <v>255</v>
      </c>
      <c r="D152" s="136" t="s">
        <v>197</v>
      </c>
      <c r="E152" s="137" t="s">
        <v>1857</v>
      </c>
      <c r="F152" s="138" t="s">
        <v>1858</v>
      </c>
      <c r="G152" s="139" t="s">
        <v>336</v>
      </c>
      <c r="H152" s="140">
        <v>1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0.24021000000000001</v>
      </c>
      <c r="P152" s="145">
        <f t="shared" si="9"/>
        <v>0.24021000000000001</v>
      </c>
      <c r="Q152" s="145">
        <v>7.9000000000000006E-6</v>
      </c>
      <c r="R152" s="145">
        <f t="shared" si="10"/>
        <v>7.9000000000000006E-6</v>
      </c>
      <c r="S152" s="145">
        <v>0</v>
      </c>
      <c r="T152" s="146">
        <f t="shared" si="11"/>
        <v>0</v>
      </c>
      <c r="AR152" s="147" t="s">
        <v>251</v>
      </c>
      <c r="AT152" s="147" t="s">
        <v>197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251</v>
      </c>
      <c r="BM152" s="147" t="s">
        <v>285</v>
      </c>
    </row>
    <row r="153" spans="2:65" s="1" customFormat="1" ht="33" customHeight="1">
      <c r="B153" s="135"/>
      <c r="C153" s="149" t="s">
        <v>254</v>
      </c>
      <c r="D153" s="149" t="s">
        <v>270</v>
      </c>
      <c r="E153" s="150" t="s">
        <v>2334</v>
      </c>
      <c r="F153" s="151" t="s">
        <v>2335</v>
      </c>
      <c r="G153" s="152" t="s">
        <v>336</v>
      </c>
      <c r="H153" s="153">
        <v>1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9"/>
        <v>0</v>
      </c>
      <c r="Q153" s="145">
        <v>5.5500000000000002E-3</v>
      </c>
      <c r="R153" s="145">
        <f t="shared" si="10"/>
        <v>5.5500000000000002E-3</v>
      </c>
      <c r="S153" s="145">
        <v>0</v>
      </c>
      <c r="T153" s="146">
        <f t="shared" si="11"/>
        <v>0</v>
      </c>
      <c r="AR153" s="147" t="s">
        <v>279</v>
      </c>
      <c r="AT153" s="147" t="s">
        <v>270</v>
      </c>
      <c r="AU153" s="147" t="s">
        <v>82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251</v>
      </c>
      <c r="BM153" s="147" t="s">
        <v>287</v>
      </c>
    </row>
    <row r="154" spans="2:65" s="1" customFormat="1" ht="16.5" customHeight="1">
      <c r="B154" s="135"/>
      <c r="C154" s="136" t="s">
        <v>262</v>
      </c>
      <c r="D154" s="136" t="s">
        <v>197</v>
      </c>
      <c r="E154" s="137" t="s">
        <v>2336</v>
      </c>
      <c r="F154" s="138" t="s">
        <v>2337</v>
      </c>
      <c r="G154" s="139" t="s">
        <v>336</v>
      </c>
      <c r="H154" s="140">
        <v>2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0.27334000000000003</v>
      </c>
      <c r="P154" s="145">
        <f t="shared" si="9"/>
        <v>0.54668000000000005</v>
      </c>
      <c r="Q154" s="145">
        <v>1.1E-5</v>
      </c>
      <c r="R154" s="145">
        <f t="shared" si="10"/>
        <v>2.1999999999999999E-5</v>
      </c>
      <c r="S154" s="145">
        <v>0</v>
      </c>
      <c r="T154" s="146">
        <f t="shared" si="11"/>
        <v>0</v>
      </c>
      <c r="AR154" s="147" t="s">
        <v>251</v>
      </c>
      <c r="AT154" s="147" t="s">
        <v>197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251</v>
      </c>
      <c r="BM154" s="147" t="s">
        <v>292</v>
      </c>
    </row>
    <row r="155" spans="2:65" s="1" customFormat="1" ht="33" customHeight="1">
      <c r="B155" s="135"/>
      <c r="C155" s="149" t="s">
        <v>258</v>
      </c>
      <c r="D155" s="149" t="s">
        <v>270</v>
      </c>
      <c r="E155" s="150" t="s">
        <v>2338</v>
      </c>
      <c r="F155" s="151" t="s">
        <v>2339</v>
      </c>
      <c r="G155" s="152" t="s">
        <v>336</v>
      </c>
      <c r="H155" s="153">
        <v>2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9"/>
        <v>0</v>
      </c>
      <c r="Q155" s="145">
        <v>5.2999999999999998E-4</v>
      </c>
      <c r="R155" s="145">
        <f t="shared" si="10"/>
        <v>1.06E-3</v>
      </c>
      <c r="S155" s="145">
        <v>0</v>
      </c>
      <c r="T155" s="146">
        <f t="shared" si="11"/>
        <v>0</v>
      </c>
      <c r="AR155" s="147" t="s">
        <v>279</v>
      </c>
      <c r="AT155" s="147" t="s">
        <v>270</v>
      </c>
      <c r="AU155" s="147" t="s">
        <v>82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251</v>
      </c>
      <c r="BM155" s="147" t="s">
        <v>295</v>
      </c>
    </row>
    <row r="156" spans="2:65" s="1" customFormat="1" ht="24.2" customHeight="1">
      <c r="B156" s="135"/>
      <c r="C156" s="136" t="s">
        <v>269</v>
      </c>
      <c r="D156" s="136" t="s">
        <v>197</v>
      </c>
      <c r="E156" s="137" t="s">
        <v>2340</v>
      </c>
      <c r="F156" s="138" t="s">
        <v>2341</v>
      </c>
      <c r="G156" s="139" t="s">
        <v>1840</v>
      </c>
      <c r="H156" s="140">
        <v>2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0</v>
      </c>
      <c r="P156" s="145">
        <f t="shared" si="9"/>
        <v>0</v>
      </c>
      <c r="Q156" s="145">
        <v>0</v>
      </c>
      <c r="R156" s="145">
        <f t="shared" si="10"/>
        <v>0</v>
      </c>
      <c r="S156" s="145">
        <v>0</v>
      </c>
      <c r="T156" s="146">
        <f t="shared" si="11"/>
        <v>0</v>
      </c>
      <c r="AR156" s="147" t="s">
        <v>251</v>
      </c>
      <c r="AT156" s="147" t="s">
        <v>197</v>
      </c>
      <c r="AU156" s="147" t="s">
        <v>82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251</v>
      </c>
      <c r="BM156" s="147" t="s">
        <v>300</v>
      </c>
    </row>
    <row r="157" spans="2:65" s="1" customFormat="1" ht="24.2" customHeight="1">
      <c r="B157" s="135"/>
      <c r="C157" s="149" t="s">
        <v>261</v>
      </c>
      <c r="D157" s="149" t="s">
        <v>270</v>
      </c>
      <c r="E157" s="150" t="s">
        <v>2342</v>
      </c>
      <c r="F157" s="151" t="s">
        <v>2343</v>
      </c>
      <c r="G157" s="152" t="s">
        <v>336</v>
      </c>
      <c r="H157" s="153">
        <v>2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9"/>
        <v>0</v>
      </c>
      <c r="Q157" s="145">
        <v>0</v>
      </c>
      <c r="R157" s="145">
        <f t="shared" si="10"/>
        <v>0</v>
      </c>
      <c r="S157" s="145">
        <v>0</v>
      </c>
      <c r="T157" s="146">
        <f t="shared" si="11"/>
        <v>0</v>
      </c>
      <c r="AR157" s="147" t="s">
        <v>279</v>
      </c>
      <c r="AT157" s="147" t="s">
        <v>270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251</v>
      </c>
      <c r="BM157" s="147" t="s">
        <v>303</v>
      </c>
    </row>
    <row r="158" spans="2:65" s="1" customFormat="1" ht="24.2" customHeight="1">
      <c r="B158" s="135"/>
      <c r="C158" s="136" t="s">
        <v>7</v>
      </c>
      <c r="D158" s="136" t="s">
        <v>197</v>
      </c>
      <c r="E158" s="137" t="s">
        <v>2344</v>
      </c>
      <c r="F158" s="138" t="s">
        <v>2345</v>
      </c>
      <c r="G158" s="139" t="s">
        <v>336</v>
      </c>
      <c r="H158" s="140">
        <v>2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0.249</v>
      </c>
      <c r="P158" s="145">
        <f t="shared" si="9"/>
        <v>0.498</v>
      </c>
      <c r="Q158" s="145">
        <v>1.4999999999999999E-7</v>
      </c>
      <c r="R158" s="145">
        <f t="shared" si="10"/>
        <v>2.9999999999999999E-7</v>
      </c>
      <c r="S158" s="145">
        <v>0</v>
      </c>
      <c r="T158" s="146">
        <f t="shared" si="11"/>
        <v>0</v>
      </c>
      <c r="AR158" s="147" t="s">
        <v>251</v>
      </c>
      <c r="AT158" s="147" t="s">
        <v>197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251</v>
      </c>
      <c r="BM158" s="147" t="s">
        <v>307</v>
      </c>
    </row>
    <row r="159" spans="2:65" s="1" customFormat="1" ht="21.75" customHeight="1">
      <c r="B159" s="135"/>
      <c r="C159" s="149" t="s">
        <v>265</v>
      </c>
      <c r="D159" s="149" t="s">
        <v>270</v>
      </c>
      <c r="E159" s="150" t="s">
        <v>2346</v>
      </c>
      <c r="F159" s="151" t="s">
        <v>2347</v>
      </c>
      <c r="G159" s="152" t="s">
        <v>336</v>
      </c>
      <c r="H159" s="153">
        <v>2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9"/>
        <v>0</v>
      </c>
      <c r="Q159" s="145">
        <v>0</v>
      </c>
      <c r="R159" s="145">
        <f t="shared" si="10"/>
        <v>0</v>
      </c>
      <c r="S159" s="145">
        <v>0</v>
      </c>
      <c r="T159" s="146">
        <f t="shared" si="11"/>
        <v>0</v>
      </c>
      <c r="AR159" s="147" t="s">
        <v>279</v>
      </c>
      <c r="AT159" s="147" t="s">
        <v>270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251</v>
      </c>
      <c r="BM159" s="147" t="s">
        <v>310</v>
      </c>
    </row>
    <row r="160" spans="2:65" s="1" customFormat="1" ht="16.5" customHeight="1">
      <c r="B160" s="135"/>
      <c r="C160" s="136" t="s">
        <v>286</v>
      </c>
      <c r="D160" s="136" t="s">
        <v>197</v>
      </c>
      <c r="E160" s="137" t="s">
        <v>2348</v>
      </c>
      <c r="F160" s="138" t="s">
        <v>2349</v>
      </c>
      <c r="G160" s="139" t="s">
        <v>336</v>
      </c>
      <c r="H160" s="140">
        <v>1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</v>
      </c>
      <c r="P160" s="145">
        <f t="shared" si="9"/>
        <v>0</v>
      </c>
      <c r="Q160" s="145">
        <v>0</v>
      </c>
      <c r="R160" s="145">
        <f t="shared" si="10"/>
        <v>0</v>
      </c>
      <c r="S160" s="145">
        <v>0</v>
      </c>
      <c r="T160" s="146">
        <f t="shared" si="11"/>
        <v>0</v>
      </c>
      <c r="AR160" s="147" t="s">
        <v>251</v>
      </c>
      <c r="AT160" s="147" t="s">
        <v>197</v>
      </c>
      <c r="AU160" s="147" t="s">
        <v>82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251</v>
      </c>
      <c r="BM160" s="147" t="s">
        <v>314</v>
      </c>
    </row>
    <row r="161" spans="2:65" s="1" customFormat="1" ht="16.5" customHeight="1">
      <c r="B161" s="135"/>
      <c r="C161" s="149" t="s">
        <v>268</v>
      </c>
      <c r="D161" s="149" t="s">
        <v>270</v>
      </c>
      <c r="E161" s="150" t="s">
        <v>2350</v>
      </c>
      <c r="F161" s="151" t="s">
        <v>2351</v>
      </c>
      <c r="G161" s="152" t="s">
        <v>336</v>
      </c>
      <c r="H161" s="153">
        <v>1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9"/>
        <v>0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279</v>
      </c>
      <c r="AT161" s="147" t="s">
        <v>270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251</v>
      </c>
      <c r="BM161" s="147" t="s">
        <v>317</v>
      </c>
    </row>
    <row r="162" spans="2:65" s="1" customFormat="1" ht="24.2" customHeight="1">
      <c r="B162" s="135"/>
      <c r="C162" s="136" t="s">
        <v>289</v>
      </c>
      <c r="D162" s="136" t="s">
        <v>197</v>
      </c>
      <c r="E162" s="137" t="s">
        <v>2352</v>
      </c>
      <c r="F162" s="138" t="s">
        <v>2353</v>
      </c>
      <c r="G162" s="139" t="s">
        <v>336</v>
      </c>
      <c r="H162" s="140">
        <v>1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0.38957999999999998</v>
      </c>
      <c r="P162" s="145">
        <f t="shared" si="9"/>
        <v>0.38957999999999998</v>
      </c>
      <c r="Q162" s="145">
        <v>8.5320000000000003E-4</v>
      </c>
      <c r="R162" s="145">
        <f t="shared" si="10"/>
        <v>8.5320000000000003E-4</v>
      </c>
      <c r="S162" s="145">
        <v>0</v>
      </c>
      <c r="T162" s="146">
        <f t="shared" si="11"/>
        <v>0</v>
      </c>
      <c r="AR162" s="147" t="s">
        <v>251</v>
      </c>
      <c r="AT162" s="147" t="s">
        <v>197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251</v>
      </c>
      <c r="BM162" s="147" t="s">
        <v>322</v>
      </c>
    </row>
    <row r="163" spans="2:65" s="1" customFormat="1" ht="16.5" customHeight="1">
      <c r="B163" s="135"/>
      <c r="C163" s="149" t="s">
        <v>273</v>
      </c>
      <c r="D163" s="149" t="s">
        <v>270</v>
      </c>
      <c r="E163" s="150" t="s">
        <v>76</v>
      </c>
      <c r="F163" s="151" t="s">
        <v>2354</v>
      </c>
      <c r="G163" s="152" t="s">
        <v>336</v>
      </c>
      <c r="H163" s="153">
        <v>1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0</v>
      </c>
      <c r="R163" s="145">
        <f t="shared" si="10"/>
        <v>0</v>
      </c>
      <c r="S163" s="145">
        <v>0</v>
      </c>
      <c r="T163" s="146">
        <f t="shared" si="11"/>
        <v>0</v>
      </c>
      <c r="AR163" s="147" t="s">
        <v>279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251</v>
      </c>
      <c r="BM163" s="147" t="s">
        <v>325</v>
      </c>
    </row>
    <row r="164" spans="2:65" s="1" customFormat="1" ht="24.2" customHeight="1">
      <c r="B164" s="135"/>
      <c r="C164" s="136" t="s">
        <v>296</v>
      </c>
      <c r="D164" s="136" t="s">
        <v>197</v>
      </c>
      <c r="E164" s="137" t="s">
        <v>1865</v>
      </c>
      <c r="F164" s="138" t="s">
        <v>2355</v>
      </c>
      <c r="G164" s="139" t="s">
        <v>596</v>
      </c>
      <c r="H164" s="140">
        <v>138.31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251</v>
      </c>
      <c r="AT164" s="147" t="s">
        <v>197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251</v>
      </c>
      <c r="BM164" s="147" t="s">
        <v>329</v>
      </c>
    </row>
    <row r="165" spans="2:65" s="1" customFormat="1" ht="24.2" customHeight="1">
      <c r="B165" s="135"/>
      <c r="C165" s="136" t="s">
        <v>276</v>
      </c>
      <c r="D165" s="136" t="s">
        <v>197</v>
      </c>
      <c r="E165" s="137" t="s">
        <v>1867</v>
      </c>
      <c r="F165" s="138" t="s">
        <v>1868</v>
      </c>
      <c r="G165" s="139" t="s">
        <v>596</v>
      </c>
      <c r="H165" s="140">
        <v>138.31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251</v>
      </c>
      <c r="AT165" s="147" t="s">
        <v>197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251</v>
      </c>
      <c r="BM165" s="147" t="s">
        <v>332</v>
      </c>
    </row>
    <row r="166" spans="2:65" s="11" customFormat="1" ht="22.9" customHeight="1">
      <c r="B166" s="124"/>
      <c r="D166" s="125" t="s">
        <v>68</v>
      </c>
      <c r="E166" s="133" t="s">
        <v>1869</v>
      </c>
      <c r="F166" s="133" t="s">
        <v>1870</v>
      </c>
      <c r="J166" s="134"/>
      <c r="L166" s="124"/>
      <c r="M166" s="128"/>
      <c r="P166" s="129">
        <f>SUM(P167:P173)</f>
        <v>0.52729999999999999</v>
      </c>
      <c r="R166" s="129">
        <f>SUM(R167:R173)</f>
        <v>3.0588E-3</v>
      </c>
      <c r="T166" s="130">
        <f>SUM(T167:T173)</f>
        <v>0</v>
      </c>
      <c r="AR166" s="125" t="s">
        <v>82</v>
      </c>
      <c r="AT166" s="131" t="s">
        <v>68</v>
      </c>
      <c r="AU166" s="131" t="s">
        <v>76</v>
      </c>
      <c r="AY166" s="125" t="s">
        <v>195</v>
      </c>
      <c r="BK166" s="132">
        <f>SUM(BK167:BK173)</f>
        <v>0</v>
      </c>
    </row>
    <row r="167" spans="2:65" s="1" customFormat="1" ht="24.2" customHeight="1">
      <c r="B167" s="135"/>
      <c r="C167" s="136" t="s">
        <v>304</v>
      </c>
      <c r="D167" s="136" t="s">
        <v>197</v>
      </c>
      <c r="E167" s="137" t="s">
        <v>2095</v>
      </c>
      <c r="F167" s="138" t="s">
        <v>2096</v>
      </c>
      <c r="G167" s="139" t="s">
        <v>336</v>
      </c>
      <c r="H167" s="140">
        <v>2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0.19542000000000001</v>
      </c>
      <c r="P167" s="145">
        <f t="shared" ref="P167:P173" si="18">O167*H167</f>
        <v>0.39084000000000002</v>
      </c>
      <c r="Q167" s="145">
        <v>7.2939999999999995E-4</v>
      </c>
      <c r="R167" s="145">
        <f t="shared" ref="R167:R173" si="19">Q167*H167</f>
        <v>1.4587999999999999E-3</v>
      </c>
      <c r="S167" s="145">
        <v>0</v>
      </c>
      <c r="T167" s="146">
        <f t="shared" ref="T167:T173" si="20">S167*H167</f>
        <v>0</v>
      </c>
      <c r="AR167" s="147" t="s">
        <v>251</v>
      </c>
      <c r="AT167" s="147" t="s">
        <v>197</v>
      </c>
      <c r="AU167" s="147" t="s">
        <v>82</v>
      </c>
      <c r="AY167" s="13" t="s">
        <v>195</v>
      </c>
      <c r="BE167" s="148">
        <f t="shared" ref="BE167:BE173" si="21">IF(N167="základná",J167,0)</f>
        <v>0</v>
      </c>
      <c r="BF167" s="148">
        <f t="shared" ref="BF167:BF173" si="22">IF(N167="znížená",J167,0)</f>
        <v>0</v>
      </c>
      <c r="BG167" s="148">
        <f t="shared" ref="BG167:BG173" si="23">IF(N167="zákl. prenesená",J167,0)</f>
        <v>0</v>
      </c>
      <c r="BH167" s="148">
        <f t="shared" ref="BH167:BH173" si="24">IF(N167="zníž. prenesená",J167,0)</f>
        <v>0</v>
      </c>
      <c r="BI167" s="148">
        <f t="shared" ref="BI167:BI173" si="25">IF(N167="nulová",J167,0)</f>
        <v>0</v>
      </c>
      <c r="BJ167" s="13" t="s">
        <v>82</v>
      </c>
      <c r="BK167" s="148">
        <f t="shared" ref="BK167:BK173" si="26">ROUND(I167*H167,2)</f>
        <v>0</v>
      </c>
      <c r="BL167" s="13" t="s">
        <v>251</v>
      </c>
      <c r="BM167" s="147" t="s">
        <v>418</v>
      </c>
    </row>
    <row r="168" spans="2:65" s="1" customFormat="1" ht="24.2" customHeight="1">
      <c r="B168" s="135"/>
      <c r="C168" s="136" t="s">
        <v>279</v>
      </c>
      <c r="D168" s="136" t="s">
        <v>197</v>
      </c>
      <c r="E168" s="137" t="s">
        <v>2103</v>
      </c>
      <c r="F168" s="138" t="s">
        <v>2356</v>
      </c>
      <c r="G168" s="139" t="s">
        <v>336</v>
      </c>
      <c r="H168" s="140">
        <v>1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18"/>
        <v>0</v>
      </c>
      <c r="Q168" s="145">
        <v>0</v>
      </c>
      <c r="R168" s="145">
        <f t="shared" si="19"/>
        <v>0</v>
      </c>
      <c r="S168" s="145">
        <v>0</v>
      </c>
      <c r="T168" s="146">
        <f t="shared" si="20"/>
        <v>0</v>
      </c>
      <c r="AR168" s="147" t="s">
        <v>251</v>
      </c>
      <c r="AT168" s="147" t="s">
        <v>197</v>
      </c>
      <c r="AU168" s="147" t="s">
        <v>82</v>
      </c>
      <c r="AY168" s="13" t="s">
        <v>195</v>
      </c>
      <c r="BE168" s="148">
        <f t="shared" si="21"/>
        <v>0</v>
      </c>
      <c r="BF168" s="148">
        <f t="shared" si="22"/>
        <v>0</v>
      </c>
      <c r="BG168" s="148">
        <f t="shared" si="23"/>
        <v>0</v>
      </c>
      <c r="BH168" s="148">
        <f t="shared" si="24"/>
        <v>0</v>
      </c>
      <c r="BI168" s="148">
        <f t="shared" si="25"/>
        <v>0</v>
      </c>
      <c r="BJ168" s="13" t="s">
        <v>82</v>
      </c>
      <c r="BK168" s="148">
        <f t="shared" si="26"/>
        <v>0</v>
      </c>
      <c r="BL168" s="13" t="s">
        <v>251</v>
      </c>
      <c r="BM168" s="147" t="s">
        <v>426</v>
      </c>
    </row>
    <row r="169" spans="2:65" s="1" customFormat="1" ht="24.2" customHeight="1">
      <c r="B169" s="135"/>
      <c r="C169" s="136" t="s">
        <v>311</v>
      </c>
      <c r="D169" s="136" t="s">
        <v>197</v>
      </c>
      <c r="E169" s="137" t="s">
        <v>1873</v>
      </c>
      <c r="F169" s="138" t="s">
        <v>1874</v>
      </c>
      <c r="G169" s="139" t="s">
        <v>336</v>
      </c>
      <c r="H169" s="140">
        <v>1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18"/>
        <v>0</v>
      </c>
      <c r="Q169" s="145">
        <v>0</v>
      </c>
      <c r="R169" s="145">
        <f t="shared" si="19"/>
        <v>0</v>
      </c>
      <c r="S169" s="145">
        <v>0</v>
      </c>
      <c r="T169" s="146">
        <f t="shared" si="20"/>
        <v>0</v>
      </c>
      <c r="AR169" s="147" t="s">
        <v>251</v>
      </c>
      <c r="AT169" s="147" t="s">
        <v>197</v>
      </c>
      <c r="AU169" s="147" t="s">
        <v>82</v>
      </c>
      <c r="AY169" s="13" t="s">
        <v>195</v>
      </c>
      <c r="BE169" s="148">
        <f t="shared" si="21"/>
        <v>0</v>
      </c>
      <c r="BF169" s="148">
        <f t="shared" si="22"/>
        <v>0</v>
      </c>
      <c r="BG169" s="148">
        <f t="shared" si="23"/>
        <v>0</v>
      </c>
      <c r="BH169" s="148">
        <f t="shared" si="24"/>
        <v>0</v>
      </c>
      <c r="BI169" s="148">
        <f t="shared" si="25"/>
        <v>0</v>
      </c>
      <c r="BJ169" s="13" t="s">
        <v>82</v>
      </c>
      <c r="BK169" s="148">
        <f t="shared" si="26"/>
        <v>0</v>
      </c>
      <c r="BL169" s="13" t="s">
        <v>251</v>
      </c>
      <c r="BM169" s="147" t="s">
        <v>434</v>
      </c>
    </row>
    <row r="170" spans="2:65" s="1" customFormat="1" ht="16.5" customHeight="1">
      <c r="B170" s="135"/>
      <c r="C170" s="136" t="s">
        <v>285</v>
      </c>
      <c r="D170" s="136" t="s">
        <v>197</v>
      </c>
      <c r="E170" s="137" t="s">
        <v>2357</v>
      </c>
      <c r="F170" s="138" t="s">
        <v>1876</v>
      </c>
      <c r="G170" s="139" t="s">
        <v>336</v>
      </c>
      <c r="H170" s="140">
        <v>2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6.8229999999999999E-2</v>
      </c>
      <c r="P170" s="145">
        <f t="shared" si="18"/>
        <v>0.13646</v>
      </c>
      <c r="Q170" s="145">
        <v>4.0000000000000002E-4</v>
      </c>
      <c r="R170" s="145">
        <f t="shared" si="19"/>
        <v>8.0000000000000004E-4</v>
      </c>
      <c r="S170" s="145">
        <v>0</v>
      </c>
      <c r="T170" s="146">
        <f t="shared" si="20"/>
        <v>0</v>
      </c>
      <c r="AR170" s="147" t="s">
        <v>251</v>
      </c>
      <c r="AT170" s="147" t="s">
        <v>197</v>
      </c>
      <c r="AU170" s="147" t="s">
        <v>82</v>
      </c>
      <c r="AY170" s="13" t="s">
        <v>195</v>
      </c>
      <c r="BE170" s="148">
        <f t="shared" si="21"/>
        <v>0</v>
      </c>
      <c r="BF170" s="148">
        <f t="shared" si="22"/>
        <v>0</v>
      </c>
      <c r="BG170" s="148">
        <f t="shared" si="23"/>
        <v>0</v>
      </c>
      <c r="BH170" s="148">
        <f t="shared" si="24"/>
        <v>0</v>
      </c>
      <c r="BI170" s="148">
        <f t="shared" si="25"/>
        <v>0</v>
      </c>
      <c r="BJ170" s="13" t="s">
        <v>82</v>
      </c>
      <c r="BK170" s="148">
        <f t="shared" si="26"/>
        <v>0</v>
      </c>
      <c r="BL170" s="13" t="s">
        <v>251</v>
      </c>
      <c r="BM170" s="147" t="s">
        <v>442</v>
      </c>
    </row>
    <row r="171" spans="2:65" s="1" customFormat="1" ht="16.5" customHeight="1">
      <c r="B171" s="135"/>
      <c r="C171" s="149" t="s">
        <v>319</v>
      </c>
      <c r="D171" s="149" t="s">
        <v>270</v>
      </c>
      <c r="E171" s="150" t="s">
        <v>1877</v>
      </c>
      <c r="F171" s="151" t="s">
        <v>1878</v>
      </c>
      <c r="G171" s="152" t="s">
        <v>336</v>
      </c>
      <c r="H171" s="153">
        <v>2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18"/>
        <v>0</v>
      </c>
      <c r="Q171" s="145">
        <v>4.0000000000000002E-4</v>
      </c>
      <c r="R171" s="145">
        <f t="shared" si="19"/>
        <v>8.0000000000000004E-4</v>
      </c>
      <c r="S171" s="145">
        <v>0</v>
      </c>
      <c r="T171" s="146">
        <f t="shared" si="20"/>
        <v>0</v>
      </c>
      <c r="AR171" s="147" t="s">
        <v>279</v>
      </c>
      <c r="AT171" s="147" t="s">
        <v>270</v>
      </c>
      <c r="AU171" s="147" t="s">
        <v>82</v>
      </c>
      <c r="AY171" s="13" t="s">
        <v>195</v>
      </c>
      <c r="BE171" s="148">
        <f t="shared" si="21"/>
        <v>0</v>
      </c>
      <c r="BF171" s="148">
        <f t="shared" si="22"/>
        <v>0</v>
      </c>
      <c r="BG171" s="148">
        <f t="shared" si="23"/>
        <v>0</v>
      </c>
      <c r="BH171" s="148">
        <f t="shared" si="24"/>
        <v>0</v>
      </c>
      <c r="BI171" s="148">
        <f t="shared" si="25"/>
        <v>0</v>
      </c>
      <c r="BJ171" s="13" t="s">
        <v>82</v>
      </c>
      <c r="BK171" s="148">
        <f t="shared" si="26"/>
        <v>0</v>
      </c>
      <c r="BL171" s="13" t="s">
        <v>251</v>
      </c>
      <c r="BM171" s="147" t="s">
        <v>450</v>
      </c>
    </row>
    <row r="172" spans="2:65" s="1" customFormat="1" ht="21.75" customHeight="1">
      <c r="B172" s="135"/>
      <c r="C172" s="136" t="s">
        <v>287</v>
      </c>
      <c r="D172" s="136" t="s">
        <v>197</v>
      </c>
      <c r="E172" s="137" t="s">
        <v>1879</v>
      </c>
      <c r="F172" s="138" t="s">
        <v>1880</v>
      </c>
      <c r="G172" s="139" t="s">
        <v>596</v>
      </c>
      <c r="H172" s="140">
        <v>3.15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 t="shared" si="18"/>
        <v>0</v>
      </c>
      <c r="Q172" s="145">
        <v>0</v>
      </c>
      <c r="R172" s="145">
        <f t="shared" si="19"/>
        <v>0</v>
      </c>
      <c r="S172" s="145">
        <v>0</v>
      </c>
      <c r="T172" s="146">
        <f t="shared" si="20"/>
        <v>0</v>
      </c>
      <c r="AR172" s="147" t="s">
        <v>251</v>
      </c>
      <c r="AT172" s="147" t="s">
        <v>197</v>
      </c>
      <c r="AU172" s="147" t="s">
        <v>82</v>
      </c>
      <c r="AY172" s="13" t="s">
        <v>195</v>
      </c>
      <c r="BE172" s="148">
        <f t="shared" si="21"/>
        <v>0</v>
      </c>
      <c r="BF172" s="148">
        <f t="shared" si="22"/>
        <v>0</v>
      </c>
      <c r="BG172" s="148">
        <f t="shared" si="23"/>
        <v>0</v>
      </c>
      <c r="BH172" s="148">
        <f t="shared" si="24"/>
        <v>0</v>
      </c>
      <c r="BI172" s="148">
        <f t="shared" si="25"/>
        <v>0</v>
      </c>
      <c r="BJ172" s="13" t="s">
        <v>82</v>
      </c>
      <c r="BK172" s="148">
        <f t="shared" si="26"/>
        <v>0</v>
      </c>
      <c r="BL172" s="13" t="s">
        <v>251</v>
      </c>
      <c r="BM172" s="147" t="s">
        <v>458</v>
      </c>
    </row>
    <row r="173" spans="2:65" s="1" customFormat="1" ht="24.2" customHeight="1">
      <c r="B173" s="135"/>
      <c r="C173" s="136" t="s">
        <v>326</v>
      </c>
      <c r="D173" s="136" t="s">
        <v>197</v>
      </c>
      <c r="E173" s="137" t="s">
        <v>1881</v>
      </c>
      <c r="F173" s="138" t="s">
        <v>1882</v>
      </c>
      <c r="G173" s="139" t="s">
        <v>596</v>
      </c>
      <c r="H173" s="140">
        <v>3.15</v>
      </c>
      <c r="I173" s="141"/>
      <c r="J173" s="141"/>
      <c r="K173" s="142"/>
      <c r="L173" s="25"/>
      <c r="M173" s="143" t="s">
        <v>1</v>
      </c>
      <c r="N173" s="144" t="s">
        <v>35</v>
      </c>
      <c r="O173" s="145">
        <v>0</v>
      </c>
      <c r="P173" s="145">
        <f t="shared" si="18"/>
        <v>0</v>
      </c>
      <c r="Q173" s="145">
        <v>0</v>
      </c>
      <c r="R173" s="145">
        <f t="shared" si="19"/>
        <v>0</v>
      </c>
      <c r="S173" s="145">
        <v>0</v>
      </c>
      <c r="T173" s="146">
        <f t="shared" si="20"/>
        <v>0</v>
      </c>
      <c r="AR173" s="147" t="s">
        <v>251</v>
      </c>
      <c r="AT173" s="147" t="s">
        <v>197</v>
      </c>
      <c r="AU173" s="147" t="s">
        <v>82</v>
      </c>
      <c r="AY173" s="13" t="s">
        <v>195</v>
      </c>
      <c r="BE173" s="148">
        <f t="shared" si="21"/>
        <v>0</v>
      </c>
      <c r="BF173" s="148">
        <f t="shared" si="22"/>
        <v>0</v>
      </c>
      <c r="BG173" s="148">
        <f t="shared" si="23"/>
        <v>0</v>
      </c>
      <c r="BH173" s="148">
        <f t="shared" si="24"/>
        <v>0</v>
      </c>
      <c r="BI173" s="148">
        <f t="shared" si="25"/>
        <v>0</v>
      </c>
      <c r="BJ173" s="13" t="s">
        <v>82</v>
      </c>
      <c r="BK173" s="148">
        <f t="shared" si="26"/>
        <v>0</v>
      </c>
      <c r="BL173" s="13" t="s">
        <v>251</v>
      </c>
      <c r="BM173" s="147" t="s">
        <v>466</v>
      </c>
    </row>
    <row r="174" spans="2:65" s="11" customFormat="1" ht="22.9" customHeight="1">
      <c r="B174" s="124"/>
      <c r="D174" s="125" t="s">
        <v>68</v>
      </c>
      <c r="E174" s="133" t="s">
        <v>736</v>
      </c>
      <c r="F174" s="133" t="s">
        <v>737</v>
      </c>
      <c r="J174" s="134"/>
      <c r="L174" s="124"/>
      <c r="M174" s="128"/>
      <c r="P174" s="129">
        <f>SUM(P175:P178)</f>
        <v>4.2213000000000003</v>
      </c>
      <c r="R174" s="129">
        <f>SUM(R175:R178)</f>
        <v>7.2854099999999998E-4</v>
      </c>
      <c r="T174" s="130">
        <f>SUM(T175:T178)</f>
        <v>0</v>
      </c>
      <c r="AR174" s="125" t="s">
        <v>82</v>
      </c>
      <c r="AT174" s="131" t="s">
        <v>68</v>
      </c>
      <c r="AU174" s="131" t="s">
        <v>76</v>
      </c>
      <c r="AY174" s="125" t="s">
        <v>195</v>
      </c>
      <c r="BK174" s="132">
        <f>SUM(BK175:BK178)</f>
        <v>0</v>
      </c>
    </row>
    <row r="175" spans="2:65" s="1" customFormat="1" ht="24.2" customHeight="1">
      <c r="B175" s="135"/>
      <c r="C175" s="136" t="s">
        <v>292</v>
      </c>
      <c r="D175" s="136" t="s">
        <v>197</v>
      </c>
      <c r="E175" s="137" t="s">
        <v>1805</v>
      </c>
      <c r="F175" s="138" t="s">
        <v>1806</v>
      </c>
      <c r="G175" s="139" t="s">
        <v>574</v>
      </c>
      <c r="H175" s="140">
        <v>10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0.42213000000000001</v>
      </c>
      <c r="P175" s="145">
        <f>O175*H175</f>
        <v>4.2213000000000003</v>
      </c>
      <c r="Q175" s="145">
        <v>7.2854099999999998E-5</v>
      </c>
      <c r="R175" s="145">
        <f>Q175*H175</f>
        <v>7.2854099999999998E-4</v>
      </c>
      <c r="S175" s="145">
        <v>0</v>
      </c>
      <c r="T175" s="146">
        <f>S175*H175</f>
        <v>0</v>
      </c>
      <c r="AR175" s="147" t="s">
        <v>251</v>
      </c>
      <c r="AT175" s="147" t="s">
        <v>197</v>
      </c>
      <c r="AU175" s="147" t="s">
        <v>82</v>
      </c>
      <c r="AY175" s="13" t="s">
        <v>195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3" t="s">
        <v>82</v>
      </c>
      <c r="BK175" s="148">
        <f>ROUND(I175*H175,2)</f>
        <v>0</v>
      </c>
      <c r="BL175" s="13" t="s">
        <v>251</v>
      </c>
      <c r="BM175" s="147" t="s">
        <v>474</v>
      </c>
    </row>
    <row r="176" spans="2:65" s="1" customFormat="1" ht="16.5" customHeight="1">
      <c r="B176" s="135"/>
      <c r="C176" s="149" t="s">
        <v>333</v>
      </c>
      <c r="D176" s="149" t="s">
        <v>270</v>
      </c>
      <c r="E176" s="150" t="s">
        <v>1807</v>
      </c>
      <c r="F176" s="151" t="s">
        <v>1808</v>
      </c>
      <c r="G176" s="152" t="s">
        <v>1586</v>
      </c>
      <c r="H176" s="153">
        <v>1</v>
      </c>
      <c r="I176" s="154"/>
      <c r="J176" s="154"/>
      <c r="K176" s="155"/>
      <c r="L176" s="156"/>
      <c r="M176" s="157" t="s">
        <v>1</v>
      </c>
      <c r="N176" s="158" t="s">
        <v>35</v>
      </c>
      <c r="O176" s="145">
        <v>0</v>
      </c>
      <c r="P176" s="145">
        <f>O176*H176</f>
        <v>0</v>
      </c>
      <c r="Q176" s="145">
        <v>0</v>
      </c>
      <c r="R176" s="145">
        <f>Q176*H176</f>
        <v>0</v>
      </c>
      <c r="S176" s="145">
        <v>0</v>
      </c>
      <c r="T176" s="146">
        <f>S176*H176</f>
        <v>0</v>
      </c>
      <c r="AR176" s="147" t="s">
        <v>279</v>
      </c>
      <c r="AT176" s="147" t="s">
        <v>270</v>
      </c>
      <c r="AU176" s="147" t="s">
        <v>82</v>
      </c>
      <c r="AY176" s="13" t="s">
        <v>195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3" t="s">
        <v>82</v>
      </c>
      <c r="BK176" s="148">
        <f>ROUND(I176*H176,2)</f>
        <v>0</v>
      </c>
      <c r="BL176" s="13" t="s">
        <v>251</v>
      </c>
      <c r="BM176" s="147" t="s">
        <v>482</v>
      </c>
    </row>
    <row r="177" spans="2:65" s="1" customFormat="1" ht="24.2" customHeight="1">
      <c r="B177" s="135"/>
      <c r="C177" s="136" t="s">
        <v>295</v>
      </c>
      <c r="D177" s="136" t="s">
        <v>197</v>
      </c>
      <c r="E177" s="137" t="s">
        <v>1809</v>
      </c>
      <c r="F177" s="138" t="s">
        <v>1810</v>
      </c>
      <c r="G177" s="139" t="s">
        <v>596</v>
      </c>
      <c r="H177" s="140">
        <v>3.6349999999999998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0</v>
      </c>
      <c r="P177" s="145">
        <f>O177*H177</f>
        <v>0</v>
      </c>
      <c r="Q177" s="145">
        <v>0</v>
      </c>
      <c r="R177" s="145">
        <f>Q177*H177</f>
        <v>0</v>
      </c>
      <c r="S177" s="145">
        <v>0</v>
      </c>
      <c r="T177" s="146">
        <f>S177*H177</f>
        <v>0</v>
      </c>
      <c r="AR177" s="147" t="s">
        <v>251</v>
      </c>
      <c r="AT177" s="147" t="s">
        <v>197</v>
      </c>
      <c r="AU177" s="147" t="s">
        <v>82</v>
      </c>
      <c r="AY177" s="13" t="s">
        <v>195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3" t="s">
        <v>82</v>
      </c>
      <c r="BK177" s="148">
        <f>ROUND(I177*H177,2)</f>
        <v>0</v>
      </c>
      <c r="BL177" s="13" t="s">
        <v>251</v>
      </c>
      <c r="BM177" s="147" t="s">
        <v>490</v>
      </c>
    </row>
    <row r="178" spans="2:65" s="1" customFormat="1" ht="24.2" customHeight="1">
      <c r="B178" s="135"/>
      <c r="C178" s="136" t="s">
        <v>341</v>
      </c>
      <c r="D178" s="136" t="s">
        <v>197</v>
      </c>
      <c r="E178" s="137" t="s">
        <v>1811</v>
      </c>
      <c r="F178" s="138" t="s">
        <v>1812</v>
      </c>
      <c r="G178" s="139" t="s">
        <v>596</v>
      </c>
      <c r="H178" s="140">
        <v>3.6349999999999998</v>
      </c>
      <c r="I178" s="141"/>
      <c r="J178" s="141"/>
      <c r="K178" s="142"/>
      <c r="L178" s="25"/>
      <c r="M178" s="143" t="s">
        <v>1</v>
      </c>
      <c r="N178" s="144" t="s">
        <v>35</v>
      </c>
      <c r="O178" s="145">
        <v>0</v>
      </c>
      <c r="P178" s="145">
        <f>O178*H178</f>
        <v>0</v>
      </c>
      <c r="Q178" s="145">
        <v>0</v>
      </c>
      <c r="R178" s="145">
        <f>Q178*H178</f>
        <v>0</v>
      </c>
      <c r="S178" s="145">
        <v>0</v>
      </c>
      <c r="T178" s="146">
        <f>S178*H178</f>
        <v>0</v>
      </c>
      <c r="AR178" s="147" t="s">
        <v>251</v>
      </c>
      <c r="AT178" s="147" t="s">
        <v>197</v>
      </c>
      <c r="AU178" s="147" t="s">
        <v>82</v>
      </c>
      <c r="AY178" s="13" t="s">
        <v>195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3" t="s">
        <v>82</v>
      </c>
      <c r="BK178" s="148">
        <f>ROUND(I178*H178,2)</f>
        <v>0</v>
      </c>
      <c r="BL178" s="13" t="s">
        <v>251</v>
      </c>
      <c r="BM178" s="147" t="s">
        <v>358</v>
      </c>
    </row>
    <row r="179" spans="2:65" s="11" customFormat="1" ht="25.9" customHeight="1">
      <c r="B179" s="124"/>
      <c r="D179" s="125" t="s">
        <v>68</v>
      </c>
      <c r="E179" s="126" t="s">
        <v>2358</v>
      </c>
      <c r="F179" s="126" t="s">
        <v>995</v>
      </c>
      <c r="J179" s="127"/>
      <c r="L179" s="124"/>
      <c r="M179" s="128"/>
      <c r="P179" s="129">
        <f>P180+P210</f>
        <v>20.064419999999998</v>
      </c>
      <c r="R179" s="129">
        <f>R180+R210</f>
        <v>3.7999157499999991E-2</v>
      </c>
      <c r="T179" s="130">
        <f>T180+T210</f>
        <v>0</v>
      </c>
      <c r="AR179" s="125" t="s">
        <v>76</v>
      </c>
      <c r="AT179" s="131" t="s">
        <v>68</v>
      </c>
      <c r="AU179" s="131" t="s">
        <v>69</v>
      </c>
      <c r="AY179" s="125" t="s">
        <v>195</v>
      </c>
      <c r="BK179" s="132">
        <f>BK180+BK210</f>
        <v>0</v>
      </c>
    </row>
    <row r="180" spans="2:65" s="11" customFormat="1" ht="22.9" customHeight="1">
      <c r="B180" s="124"/>
      <c r="D180" s="125" t="s">
        <v>68</v>
      </c>
      <c r="E180" s="133" t="s">
        <v>1885</v>
      </c>
      <c r="F180" s="133" t="s">
        <v>1886</v>
      </c>
      <c r="J180" s="134"/>
      <c r="L180" s="124"/>
      <c r="M180" s="128"/>
      <c r="P180" s="129">
        <f>SUM(P181:P209)</f>
        <v>20.064419999999998</v>
      </c>
      <c r="R180" s="129">
        <f>SUM(R181:R209)</f>
        <v>3.7999157499999991E-2</v>
      </c>
      <c r="T180" s="130">
        <f>SUM(T181:T209)</f>
        <v>0</v>
      </c>
      <c r="AR180" s="125" t="s">
        <v>88</v>
      </c>
      <c r="AT180" s="131" t="s">
        <v>68</v>
      </c>
      <c r="AU180" s="131" t="s">
        <v>76</v>
      </c>
      <c r="AY180" s="125" t="s">
        <v>195</v>
      </c>
      <c r="BK180" s="132">
        <f>SUM(BK181:BK209)</f>
        <v>0</v>
      </c>
    </row>
    <row r="181" spans="2:65" s="1" customFormat="1" ht="24.2" customHeight="1">
      <c r="B181" s="135"/>
      <c r="C181" s="136" t="s">
        <v>300</v>
      </c>
      <c r="D181" s="136" t="s">
        <v>197</v>
      </c>
      <c r="E181" s="137" t="s">
        <v>2359</v>
      </c>
      <c r="F181" s="138" t="s">
        <v>2360</v>
      </c>
      <c r="G181" s="139" t="s">
        <v>336</v>
      </c>
      <c r="H181" s="140">
        <v>1</v>
      </c>
      <c r="I181" s="141"/>
      <c r="J181" s="141"/>
      <c r="K181" s="142"/>
      <c r="L181" s="25"/>
      <c r="M181" s="143" t="s">
        <v>1</v>
      </c>
      <c r="N181" s="144" t="s">
        <v>35</v>
      </c>
      <c r="O181" s="145">
        <v>7.2359999999999994E-2</v>
      </c>
      <c r="P181" s="145">
        <f t="shared" ref="P181:P209" si="27">O181*H181</f>
        <v>7.2359999999999994E-2</v>
      </c>
      <c r="Q181" s="145">
        <v>2.1000000000000001E-4</v>
      </c>
      <c r="R181" s="145">
        <f t="shared" ref="R181:R209" si="28">Q181*H181</f>
        <v>2.1000000000000001E-4</v>
      </c>
      <c r="S181" s="145">
        <v>0</v>
      </c>
      <c r="T181" s="146">
        <f t="shared" ref="T181:T209" si="29">S181*H181</f>
        <v>0</v>
      </c>
      <c r="AR181" s="147" t="s">
        <v>426</v>
      </c>
      <c r="AT181" s="147" t="s">
        <v>197</v>
      </c>
      <c r="AU181" s="147" t="s">
        <v>82</v>
      </c>
      <c r="AY181" s="13" t="s">
        <v>195</v>
      </c>
      <c r="BE181" s="148">
        <f t="shared" ref="BE181:BE209" si="30">IF(N181="základná",J181,0)</f>
        <v>0</v>
      </c>
      <c r="BF181" s="148">
        <f t="shared" ref="BF181:BF209" si="31">IF(N181="znížená",J181,0)</f>
        <v>0</v>
      </c>
      <c r="BG181" s="148">
        <f t="shared" ref="BG181:BG209" si="32">IF(N181="zákl. prenesená",J181,0)</f>
        <v>0</v>
      </c>
      <c r="BH181" s="148">
        <f t="shared" ref="BH181:BH209" si="33">IF(N181="zníž. prenesená",J181,0)</f>
        <v>0</v>
      </c>
      <c r="BI181" s="148">
        <f t="shared" ref="BI181:BI209" si="34">IF(N181="nulová",J181,0)</f>
        <v>0</v>
      </c>
      <c r="BJ181" s="13" t="s">
        <v>82</v>
      </c>
      <c r="BK181" s="148">
        <f t="shared" ref="BK181:BK209" si="35">ROUND(I181*H181,2)</f>
        <v>0</v>
      </c>
      <c r="BL181" s="13" t="s">
        <v>426</v>
      </c>
      <c r="BM181" s="147" t="s">
        <v>361</v>
      </c>
    </row>
    <row r="182" spans="2:65" s="1" customFormat="1" ht="24.2" customHeight="1">
      <c r="B182" s="135"/>
      <c r="C182" s="149" t="s">
        <v>348</v>
      </c>
      <c r="D182" s="149" t="s">
        <v>270</v>
      </c>
      <c r="E182" s="150" t="s">
        <v>2361</v>
      </c>
      <c r="F182" s="151" t="s">
        <v>2362</v>
      </c>
      <c r="G182" s="152" t="s">
        <v>336</v>
      </c>
      <c r="H182" s="153">
        <v>1</v>
      </c>
      <c r="I182" s="154"/>
      <c r="J182" s="154"/>
      <c r="K182" s="155"/>
      <c r="L182" s="156"/>
      <c r="M182" s="157" t="s">
        <v>1</v>
      </c>
      <c r="N182" s="158" t="s">
        <v>35</v>
      </c>
      <c r="O182" s="145">
        <v>0</v>
      </c>
      <c r="P182" s="145">
        <f t="shared" si="27"/>
        <v>0</v>
      </c>
      <c r="Q182" s="145">
        <v>2.1000000000000001E-4</v>
      </c>
      <c r="R182" s="145">
        <f t="shared" si="28"/>
        <v>2.1000000000000001E-4</v>
      </c>
      <c r="S182" s="145">
        <v>0</v>
      </c>
      <c r="T182" s="146">
        <f t="shared" si="29"/>
        <v>0</v>
      </c>
      <c r="AR182" s="147" t="s">
        <v>1004</v>
      </c>
      <c r="AT182" s="147" t="s">
        <v>270</v>
      </c>
      <c r="AU182" s="147" t="s">
        <v>82</v>
      </c>
      <c r="AY182" s="13" t="s">
        <v>195</v>
      </c>
      <c r="BE182" s="148">
        <f t="shared" si="30"/>
        <v>0</v>
      </c>
      <c r="BF182" s="148">
        <f t="shared" si="31"/>
        <v>0</v>
      </c>
      <c r="BG182" s="148">
        <f t="shared" si="32"/>
        <v>0</v>
      </c>
      <c r="BH182" s="148">
        <f t="shared" si="33"/>
        <v>0</v>
      </c>
      <c r="BI182" s="148">
        <f t="shared" si="34"/>
        <v>0</v>
      </c>
      <c r="BJ182" s="13" t="s">
        <v>82</v>
      </c>
      <c r="BK182" s="148">
        <f t="shared" si="35"/>
        <v>0</v>
      </c>
      <c r="BL182" s="13" t="s">
        <v>426</v>
      </c>
      <c r="BM182" s="147" t="s">
        <v>513</v>
      </c>
    </row>
    <row r="183" spans="2:65" s="1" customFormat="1" ht="33" customHeight="1">
      <c r="B183" s="135"/>
      <c r="C183" s="136" t="s">
        <v>303</v>
      </c>
      <c r="D183" s="136" t="s">
        <v>197</v>
      </c>
      <c r="E183" s="137" t="s">
        <v>2363</v>
      </c>
      <c r="F183" s="138" t="s">
        <v>2364</v>
      </c>
      <c r="G183" s="139" t="s">
        <v>299</v>
      </c>
      <c r="H183" s="140">
        <v>7</v>
      </c>
      <c r="I183" s="141"/>
      <c r="J183" s="141"/>
      <c r="K183" s="142"/>
      <c r="L183" s="25"/>
      <c r="M183" s="143" t="s">
        <v>1</v>
      </c>
      <c r="N183" s="144" t="s">
        <v>35</v>
      </c>
      <c r="O183" s="145">
        <v>1.6E-2</v>
      </c>
      <c r="P183" s="145">
        <f t="shared" si="27"/>
        <v>0.112</v>
      </c>
      <c r="Q183" s="145">
        <v>0</v>
      </c>
      <c r="R183" s="145">
        <f t="shared" si="28"/>
        <v>0</v>
      </c>
      <c r="S183" s="145">
        <v>0</v>
      </c>
      <c r="T183" s="146">
        <f t="shared" si="29"/>
        <v>0</v>
      </c>
      <c r="AR183" s="147" t="s">
        <v>426</v>
      </c>
      <c r="AT183" s="147" t="s">
        <v>197</v>
      </c>
      <c r="AU183" s="147" t="s">
        <v>82</v>
      </c>
      <c r="AY183" s="13" t="s">
        <v>195</v>
      </c>
      <c r="BE183" s="148">
        <f t="shared" si="30"/>
        <v>0</v>
      </c>
      <c r="BF183" s="148">
        <f t="shared" si="31"/>
        <v>0</v>
      </c>
      <c r="BG183" s="148">
        <f t="shared" si="32"/>
        <v>0</v>
      </c>
      <c r="BH183" s="148">
        <f t="shared" si="33"/>
        <v>0</v>
      </c>
      <c r="BI183" s="148">
        <f t="shared" si="34"/>
        <v>0</v>
      </c>
      <c r="BJ183" s="13" t="s">
        <v>82</v>
      </c>
      <c r="BK183" s="148">
        <f t="shared" si="35"/>
        <v>0</v>
      </c>
      <c r="BL183" s="13" t="s">
        <v>426</v>
      </c>
      <c r="BM183" s="147" t="s">
        <v>373</v>
      </c>
    </row>
    <row r="184" spans="2:65" s="1" customFormat="1" ht="21.75" customHeight="1">
      <c r="B184" s="135"/>
      <c r="C184" s="149" t="s">
        <v>355</v>
      </c>
      <c r="D184" s="149" t="s">
        <v>270</v>
      </c>
      <c r="E184" s="150" t="s">
        <v>2365</v>
      </c>
      <c r="F184" s="151" t="s">
        <v>2366</v>
      </c>
      <c r="G184" s="152" t="s">
        <v>299</v>
      </c>
      <c r="H184" s="153">
        <v>7</v>
      </c>
      <c r="I184" s="154"/>
      <c r="J184" s="154"/>
      <c r="K184" s="155"/>
      <c r="L184" s="156"/>
      <c r="M184" s="157" t="s">
        <v>1</v>
      </c>
      <c r="N184" s="158" t="s">
        <v>35</v>
      </c>
      <c r="O184" s="145">
        <v>0</v>
      </c>
      <c r="P184" s="145">
        <f t="shared" si="27"/>
        <v>0</v>
      </c>
      <c r="Q184" s="145">
        <v>2.7E-4</v>
      </c>
      <c r="R184" s="145">
        <f t="shared" si="28"/>
        <v>1.89E-3</v>
      </c>
      <c r="S184" s="145">
        <v>0</v>
      </c>
      <c r="T184" s="146">
        <f t="shared" si="29"/>
        <v>0</v>
      </c>
      <c r="AR184" s="147" t="s">
        <v>1004</v>
      </c>
      <c r="AT184" s="147" t="s">
        <v>270</v>
      </c>
      <c r="AU184" s="147" t="s">
        <v>82</v>
      </c>
      <c r="AY184" s="13" t="s">
        <v>195</v>
      </c>
      <c r="BE184" s="148">
        <f t="shared" si="30"/>
        <v>0</v>
      </c>
      <c r="BF184" s="148">
        <f t="shared" si="31"/>
        <v>0</v>
      </c>
      <c r="BG184" s="148">
        <f t="shared" si="32"/>
        <v>0</v>
      </c>
      <c r="BH184" s="148">
        <f t="shared" si="33"/>
        <v>0</v>
      </c>
      <c r="BI184" s="148">
        <f t="shared" si="34"/>
        <v>0</v>
      </c>
      <c r="BJ184" s="13" t="s">
        <v>82</v>
      </c>
      <c r="BK184" s="148">
        <f t="shared" si="35"/>
        <v>0</v>
      </c>
      <c r="BL184" s="13" t="s">
        <v>426</v>
      </c>
      <c r="BM184" s="147" t="s">
        <v>376</v>
      </c>
    </row>
    <row r="185" spans="2:65" s="1" customFormat="1" ht="24.2" customHeight="1">
      <c r="B185" s="135"/>
      <c r="C185" s="149" t="s">
        <v>307</v>
      </c>
      <c r="D185" s="149" t="s">
        <v>270</v>
      </c>
      <c r="E185" s="150" t="s">
        <v>2367</v>
      </c>
      <c r="F185" s="151" t="s">
        <v>2368</v>
      </c>
      <c r="G185" s="152" t="s">
        <v>299</v>
      </c>
      <c r="H185" s="153">
        <v>7</v>
      </c>
      <c r="I185" s="154"/>
      <c r="J185" s="154"/>
      <c r="K185" s="155"/>
      <c r="L185" s="156"/>
      <c r="M185" s="157" t="s">
        <v>1</v>
      </c>
      <c r="N185" s="158" t="s">
        <v>35</v>
      </c>
      <c r="O185" s="145">
        <v>0</v>
      </c>
      <c r="P185" s="145">
        <f t="shared" si="27"/>
        <v>0</v>
      </c>
      <c r="Q185" s="145">
        <v>2.1000000000000001E-4</v>
      </c>
      <c r="R185" s="145">
        <f t="shared" si="28"/>
        <v>1.47E-3</v>
      </c>
      <c r="S185" s="145">
        <v>0</v>
      </c>
      <c r="T185" s="146">
        <f t="shared" si="29"/>
        <v>0</v>
      </c>
      <c r="AR185" s="147" t="s">
        <v>1004</v>
      </c>
      <c r="AT185" s="147" t="s">
        <v>270</v>
      </c>
      <c r="AU185" s="147" t="s">
        <v>82</v>
      </c>
      <c r="AY185" s="13" t="s">
        <v>195</v>
      </c>
      <c r="BE185" s="148">
        <f t="shared" si="30"/>
        <v>0</v>
      </c>
      <c r="BF185" s="148">
        <f t="shared" si="31"/>
        <v>0</v>
      </c>
      <c r="BG185" s="148">
        <f t="shared" si="32"/>
        <v>0</v>
      </c>
      <c r="BH185" s="148">
        <f t="shared" si="33"/>
        <v>0</v>
      </c>
      <c r="BI185" s="148">
        <f t="shared" si="34"/>
        <v>0</v>
      </c>
      <c r="BJ185" s="13" t="s">
        <v>82</v>
      </c>
      <c r="BK185" s="148">
        <f t="shared" si="35"/>
        <v>0</v>
      </c>
      <c r="BL185" s="13" t="s">
        <v>426</v>
      </c>
      <c r="BM185" s="147" t="s">
        <v>388</v>
      </c>
    </row>
    <row r="186" spans="2:65" s="1" customFormat="1" ht="33" customHeight="1">
      <c r="B186" s="135"/>
      <c r="C186" s="136" t="s">
        <v>362</v>
      </c>
      <c r="D186" s="136" t="s">
        <v>197</v>
      </c>
      <c r="E186" s="137" t="s">
        <v>2369</v>
      </c>
      <c r="F186" s="138" t="s">
        <v>2370</v>
      </c>
      <c r="G186" s="139" t="s">
        <v>299</v>
      </c>
      <c r="H186" s="140">
        <v>24</v>
      </c>
      <c r="I186" s="141"/>
      <c r="J186" s="141"/>
      <c r="K186" s="142"/>
      <c r="L186" s="25"/>
      <c r="M186" s="143" t="s">
        <v>1</v>
      </c>
      <c r="N186" s="144" t="s">
        <v>35</v>
      </c>
      <c r="O186" s="145">
        <v>2.5999999999999999E-2</v>
      </c>
      <c r="P186" s="145">
        <f t="shared" si="27"/>
        <v>0.624</v>
      </c>
      <c r="Q186" s="145">
        <v>0</v>
      </c>
      <c r="R186" s="145">
        <f t="shared" si="28"/>
        <v>0</v>
      </c>
      <c r="S186" s="145">
        <v>0</v>
      </c>
      <c r="T186" s="146">
        <f t="shared" si="29"/>
        <v>0</v>
      </c>
      <c r="AR186" s="147" t="s">
        <v>426</v>
      </c>
      <c r="AT186" s="147" t="s">
        <v>197</v>
      </c>
      <c r="AU186" s="147" t="s">
        <v>82</v>
      </c>
      <c r="AY186" s="13" t="s">
        <v>195</v>
      </c>
      <c r="BE186" s="148">
        <f t="shared" si="30"/>
        <v>0</v>
      </c>
      <c r="BF186" s="148">
        <f t="shared" si="31"/>
        <v>0</v>
      </c>
      <c r="BG186" s="148">
        <f t="shared" si="32"/>
        <v>0</v>
      </c>
      <c r="BH186" s="148">
        <f t="shared" si="33"/>
        <v>0</v>
      </c>
      <c r="BI186" s="148">
        <f t="shared" si="34"/>
        <v>0</v>
      </c>
      <c r="BJ186" s="13" t="s">
        <v>82</v>
      </c>
      <c r="BK186" s="148">
        <f t="shared" si="35"/>
        <v>0</v>
      </c>
      <c r="BL186" s="13" t="s">
        <v>426</v>
      </c>
      <c r="BM186" s="147" t="s">
        <v>395</v>
      </c>
    </row>
    <row r="187" spans="2:65" s="1" customFormat="1" ht="21.75" customHeight="1">
      <c r="B187" s="135"/>
      <c r="C187" s="149" t="s">
        <v>310</v>
      </c>
      <c r="D187" s="149" t="s">
        <v>270</v>
      </c>
      <c r="E187" s="150" t="s">
        <v>2371</v>
      </c>
      <c r="F187" s="151" t="s">
        <v>2372</v>
      </c>
      <c r="G187" s="152" t="s">
        <v>299</v>
      </c>
      <c r="H187" s="153">
        <v>24</v>
      </c>
      <c r="I187" s="154"/>
      <c r="J187" s="154"/>
      <c r="K187" s="155"/>
      <c r="L187" s="156"/>
      <c r="M187" s="157" t="s">
        <v>1</v>
      </c>
      <c r="N187" s="158" t="s">
        <v>35</v>
      </c>
      <c r="O187" s="145">
        <v>0</v>
      </c>
      <c r="P187" s="145">
        <f t="shared" si="27"/>
        <v>0</v>
      </c>
      <c r="Q187" s="145">
        <v>1.0399999999999999E-3</v>
      </c>
      <c r="R187" s="145">
        <f t="shared" si="28"/>
        <v>2.4959999999999996E-2</v>
      </c>
      <c r="S187" s="145">
        <v>0</v>
      </c>
      <c r="T187" s="146">
        <f t="shared" si="29"/>
        <v>0</v>
      </c>
      <c r="AR187" s="147" t="s">
        <v>1004</v>
      </c>
      <c r="AT187" s="147" t="s">
        <v>270</v>
      </c>
      <c r="AU187" s="147" t="s">
        <v>82</v>
      </c>
      <c r="AY187" s="13" t="s">
        <v>195</v>
      </c>
      <c r="BE187" s="148">
        <f t="shared" si="30"/>
        <v>0</v>
      </c>
      <c r="BF187" s="148">
        <f t="shared" si="31"/>
        <v>0</v>
      </c>
      <c r="BG187" s="148">
        <f t="shared" si="32"/>
        <v>0</v>
      </c>
      <c r="BH187" s="148">
        <f t="shared" si="33"/>
        <v>0</v>
      </c>
      <c r="BI187" s="148">
        <f t="shared" si="34"/>
        <v>0</v>
      </c>
      <c r="BJ187" s="13" t="s">
        <v>82</v>
      </c>
      <c r="BK187" s="148">
        <f t="shared" si="35"/>
        <v>0</v>
      </c>
      <c r="BL187" s="13" t="s">
        <v>426</v>
      </c>
      <c r="BM187" s="147" t="s">
        <v>399</v>
      </c>
    </row>
    <row r="188" spans="2:65" s="1" customFormat="1" ht="24.2" customHeight="1">
      <c r="B188" s="135"/>
      <c r="C188" s="136" t="s">
        <v>370</v>
      </c>
      <c r="D188" s="136" t="s">
        <v>197</v>
      </c>
      <c r="E188" s="137" t="s">
        <v>2373</v>
      </c>
      <c r="F188" s="138" t="s">
        <v>2374</v>
      </c>
      <c r="G188" s="139" t="s">
        <v>336</v>
      </c>
      <c r="H188" s="140">
        <v>1</v>
      </c>
      <c r="I188" s="141"/>
      <c r="J188" s="141"/>
      <c r="K188" s="142"/>
      <c r="L188" s="25"/>
      <c r="M188" s="143" t="s">
        <v>1</v>
      </c>
      <c r="N188" s="144" t="s">
        <v>35</v>
      </c>
      <c r="O188" s="145">
        <v>0.222</v>
      </c>
      <c r="P188" s="145">
        <f t="shared" si="27"/>
        <v>0.222</v>
      </c>
      <c r="Q188" s="145">
        <v>0</v>
      </c>
      <c r="R188" s="145">
        <f t="shared" si="28"/>
        <v>0</v>
      </c>
      <c r="S188" s="145">
        <v>0</v>
      </c>
      <c r="T188" s="146">
        <f t="shared" si="29"/>
        <v>0</v>
      </c>
      <c r="AR188" s="147" t="s">
        <v>426</v>
      </c>
      <c r="AT188" s="147" t="s">
        <v>197</v>
      </c>
      <c r="AU188" s="147" t="s">
        <v>82</v>
      </c>
      <c r="AY188" s="13" t="s">
        <v>195</v>
      </c>
      <c r="BE188" s="148">
        <f t="shared" si="30"/>
        <v>0</v>
      </c>
      <c r="BF188" s="148">
        <f t="shared" si="31"/>
        <v>0</v>
      </c>
      <c r="BG188" s="148">
        <f t="shared" si="32"/>
        <v>0</v>
      </c>
      <c r="BH188" s="148">
        <f t="shared" si="33"/>
        <v>0</v>
      </c>
      <c r="BI188" s="148">
        <f t="shared" si="34"/>
        <v>0</v>
      </c>
      <c r="BJ188" s="13" t="s">
        <v>82</v>
      </c>
      <c r="BK188" s="148">
        <f t="shared" si="35"/>
        <v>0</v>
      </c>
      <c r="BL188" s="13" t="s">
        <v>426</v>
      </c>
      <c r="BM188" s="147" t="s">
        <v>403</v>
      </c>
    </row>
    <row r="189" spans="2:65" s="1" customFormat="1" ht="24.2" customHeight="1">
      <c r="B189" s="135"/>
      <c r="C189" s="149" t="s">
        <v>314</v>
      </c>
      <c r="D189" s="149" t="s">
        <v>270</v>
      </c>
      <c r="E189" s="150" t="s">
        <v>2375</v>
      </c>
      <c r="F189" s="151" t="s">
        <v>2376</v>
      </c>
      <c r="G189" s="152" t="s">
        <v>336</v>
      </c>
      <c r="H189" s="153">
        <v>1</v>
      </c>
      <c r="I189" s="154"/>
      <c r="J189" s="154"/>
      <c r="K189" s="155"/>
      <c r="L189" s="156"/>
      <c r="M189" s="157" t="s">
        <v>1</v>
      </c>
      <c r="N189" s="158" t="s">
        <v>35</v>
      </c>
      <c r="O189" s="145">
        <v>0</v>
      </c>
      <c r="P189" s="145">
        <f t="shared" si="27"/>
        <v>0</v>
      </c>
      <c r="Q189" s="145">
        <v>6.4000000000000005E-4</v>
      </c>
      <c r="R189" s="145">
        <f t="shared" si="28"/>
        <v>6.4000000000000005E-4</v>
      </c>
      <c r="S189" s="145">
        <v>0</v>
      </c>
      <c r="T189" s="146">
        <f t="shared" si="29"/>
        <v>0</v>
      </c>
      <c r="AR189" s="147" t="s">
        <v>1004</v>
      </c>
      <c r="AT189" s="147" t="s">
        <v>270</v>
      </c>
      <c r="AU189" s="147" t="s">
        <v>82</v>
      </c>
      <c r="AY189" s="13" t="s">
        <v>195</v>
      </c>
      <c r="BE189" s="148">
        <f t="shared" si="30"/>
        <v>0</v>
      </c>
      <c r="BF189" s="148">
        <f t="shared" si="31"/>
        <v>0</v>
      </c>
      <c r="BG189" s="148">
        <f t="shared" si="32"/>
        <v>0</v>
      </c>
      <c r="BH189" s="148">
        <f t="shared" si="33"/>
        <v>0</v>
      </c>
      <c r="BI189" s="148">
        <f t="shared" si="34"/>
        <v>0</v>
      </c>
      <c r="BJ189" s="13" t="s">
        <v>82</v>
      </c>
      <c r="BK189" s="148">
        <f t="shared" si="35"/>
        <v>0</v>
      </c>
      <c r="BL189" s="13" t="s">
        <v>426</v>
      </c>
      <c r="BM189" s="147" t="s">
        <v>406</v>
      </c>
    </row>
    <row r="190" spans="2:65" s="1" customFormat="1" ht="24.2" customHeight="1">
      <c r="B190" s="135"/>
      <c r="C190" s="136" t="s">
        <v>377</v>
      </c>
      <c r="D190" s="136" t="s">
        <v>197</v>
      </c>
      <c r="E190" s="137" t="s">
        <v>2377</v>
      </c>
      <c r="F190" s="138" t="s">
        <v>2378</v>
      </c>
      <c r="G190" s="139" t="s">
        <v>336</v>
      </c>
      <c r="H190" s="140">
        <v>2</v>
      </c>
      <c r="I190" s="141"/>
      <c r="J190" s="141"/>
      <c r="K190" s="142"/>
      <c r="L190" s="25"/>
      <c r="M190" s="143" t="s">
        <v>1</v>
      </c>
      <c r="N190" s="144" t="s">
        <v>35</v>
      </c>
      <c r="O190" s="145">
        <v>0.312</v>
      </c>
      <c r="P190" s="145">
        <f t="shared" si="27"/>
        <v>0.624</v>
      </c>
      <c r="Q190" s="145">
        <v>0</v>
      </c>
      <c r="R190" s="145">
        <f t="shared" si="28"/>
        <v>0</v>
      </c>
      <c r="S190" s="145">
        <v>0</v>
      </c>
      <c r="T190" s="146">
        <f t="shared" si="29"/>
        <v>0</v>
      </c>
      <c r="AR190" s="147" t="s">
        <v>426</v>
      </c>
      <c r="AT190" s="147" t="s">
        <v>197</v>
      </c>
      <c r="AU190" s="147" t="s">
        <v>82</v>
      </c>
      <c r="AY190" s="13" t="s">
        <v>195</v>
      </c>
      <c r="BE190" s="148">
        <f t="shared" si="30"/>
        <v>0</v>
      </c>
      <c r="BF190" s="148">
        <f t="shared" si="31"/>
        <v>0</v>
      </c>
      <c r="BG190" s="148">
        <f t="shared" si="32"/>
        <v>0</v>
      </c>
      <c r="BH190" s="148">
        <f t="shared" si="33"/>
        <v>0</v>
      </c>
      <c r="BI190" s="148">
        <f t="shared" si="34"/>
        <v>0</v>
      </c>
      <c r="BJ190" s="13" t="s">
        <v>82</v>
      </c>
      <c r="BK190" s="148">
        <f t="shared" si="35"/>
        <v>0</v>
      </c>
      <c r="BL190" s="13" t="s">
        <v>426</v>
      </c>
      <c r="BM190" s="147" t="s">
        <v>413</v>
      </c>
    </row>
    <row r="191" spans="2:65" s="1" customFormat="1" ht="24.2" customHeight="1">
      <c r="B191" s="135"/>
      <c r="C191" s="149" t="s">
        <v>317</v>
      </c>
      <c r="D191" s="149" t="s">
        <v>270</v>
      </c>
      <c r="E191" s="150" t="s">
        <v>2379</v>
      </c>
      <c r="F191" s="151" t="s">
        <v>2380</v>
      </c>
      <c r="G191" s="152" t="s">
        <v>336</v>
      </c>
      <c r="H191" s="153">
        <v>2</v>
      </c>
      <c r="I191" s="154"/>
      <c r="J191" s="154"/>
      <c r="K191" s="155"/>
      <c r="L191" s="156"/>
      <c r="M191" s="157" t="s">
        <v>1</v>
      </c>
      <c r="N191" s="158" t="s">
        <v>35</v>
      </c>
      <c r="O191" s="145">
        <v>0</v>
      </c>
      <c r="P191" s="145">
        <f t="shared" si="27"/>
        <v>0</v>
      </c>
      <c r="Q191" s="145">
        <v>2.3000000000000001E-4</v>
      </c>
      <c r="R191" s="145">
        <f t="shared" si="28"/>
        <v>4.6000000000000001E-4</v>
      </c>
      <c r="S191" s="145">
        <v>0</v>
      </c>
      <c r="T191" s="146">
        <f t="shared" si="29"/>
        <v>0</v>
      </c>
      <c r="AR191" s="147" t="s">
        <v>1004</v>
      </c>
      <c r="AT191" s="147" t="s">
        <v>270</v>
      </c>
      <c r="AU191" s="147" t="s">
        <v>82</v>
      </c>
      <c r="AY191" s="13" t="s">
        <v>195</v>
      </c>
      <c r="BE191" s="148">
        <f t="shared" si="30"/>
        <v>0</v>
      </c>
      <c r="BF191" s="148">
        <f t="shared" si="31"/>
        <v>0</v>
      </c>
      <c r="BG191" s="148">
        <f t="shared" si="32"/>
        <v>0</v>
      </c>
      <c r="BH191" s="148">
        <f t="shared" si="33"/>
        <v>0</v>
      </c>
      <c r="BI191" s="148">
        <f t="shared" si="34"/>
        <v>0</v>
      </c>
      <c r="BJ191" s="13" t="s">
        <v>82</v>
      </c>
      <c r="BK191" s="148">
        <f t="shared" si="35"/>
        <v>0</v>
      </c>
      <c r="BL191" s="13" t="s">
        <v>426</v>
      </c>
      <c r="BM191" s="147" t="s">
        <v>417</v>
      </c>
    </row>
    <row r="192" spans="2:65" s="1" customFormat="1" ht="24.2" customHeight="1">
      <c r="B192" s="135"/>
      <c r="C192" s="136" t="s">
        <v>385</v>
      </c>
      <c r="D192" s="136" t="s">
        <v>197</v>
      </c>
      <c r="E192" s="137" t="s">
        <v>2381</v>
      </c>
      <c r="F192" s="138" t="s">
        <v>2382</v>
      </c>
      <c r="G192" s="139" t="s">
        <v>336</v>
      </c>
      <c r="H192" s="140">
        <v>1</v>
      </c>
      <c r="I192" s="141"/>
      <c r="J192" s="141"/>
      <c r="K192" s="142"/>
      <c r="L192" s="25"/>
      <c r="M192" s="143" t="s">
        <v>1</v>
      </c>
      <c r="N192" s="144" t="s">
        <v>35</v>
      </c>
      <c r="O192" s="145">
        <v>0.25</v>
      </c>
      <c r="P192" s="145">
        <f t="shared" si="27"/>
        <v>0.25</v>
      </c>
      <c r="Q192" s="145">
        <v>0</v>
      </c>
      <c r="R192" s="145">
        <f t="shared" si="28"/>
        <v>0</v>
      </c>
      <c r="S192" s="145">
        <v>0</v>
      </c>
      <c r="T192" s="146">
        <f t="shared" si="29"/>
        <v>0</v>
      </c>
      <c r="AR192" s="147" t="s">
        <v>426</v>
      </c>
      <c r="AT192" s="147" t="s">
        <v>197</v>
      </c>
      <c r="AU192" s="147" t="s">
        <v>82</v>
      </c>
      <c r="AY192" s="13" t="s">
        <v>195</v>
      </c>
      <c r="BE192" s="148">
        <f t="shared" si="30"/>
        <v>0</v>
      </c>
      <c r="BF192" s="148">
        <f t="shared" si="31"/>
        <v>0</v>
      </c>
      <c r="BG192" s="148">
        <f t="shared" si="32"/>
        <v>0</v>
      </c>
      <c r="BH192" s="148">
        <f t="shared" si="33"/>
        <v>0</v>
      </c>
      <c r="BI192" s="148">
        <f t="shared" si="34"/>
        <v>0</v>
      </c>
      <c r="BJ192" s="13" t="s">
        <v>82</v>
      </c>
      <c r="BK192" s="148">
        <f t="shared" si="35"/>
        <v>0</v>
      </c>
      <c r="BL192" s="13" t="s">
        <v>426</v>
      </c>
      <c r="BM192" s="147" t="s">
        <v>421</v>
      </c>
    </row>
    <row r="193" spans="2:65" s="1" customFormat="1" ht="24.2" customHeight="1">
      <c r="B193" s="135"/>
      <c r="C193" s="149" t="s">
        <v>322</v>
      </c>
      <c r="D193" s="149" t="s">
        <v>270</v>
      </c>
      <c r="E193" s="150" t="s">
        <v>2383</v>
      </c>
      <c r="F193" s="151" t="s">
        <v>2384</v>
      </c>
      <c r="G193" s="152" t="s">
        <v>336</v>
      </c>
      <c r="H193" s="153">
        <v>1</v>
      </c>
      <c r="I193" s="154"/>
      <c r="J193" s="154"/>
      <c r="K193" s="155"/>
      <c r="L193" s="156"/>
      <c r="M193" s="157" t="s">
        <v>1</v>
      </c>
      <c r="N193" s="158" t="s">
        <v>35</v>
      </c>
      <c r="O193" s="145">
        <v>0</v>
      </c>
      <c r="P193" s="145">
        <f t="shared" si="27"/>
        <v>0</v>
      </c>
      <c r="Q193" s="145">
        <v>6.9999999999999994E-5</v>
      </c>
      <c r="R193" s="145">
        <f t="shared" si="28"/>
        <v>6.9999999999999994E-5</v>
      </c>
      <c r="S193" s="145">
        <v>0</v>
      </c>
      <c r="T193" s="146">
        <f t="shared" si="29"/>
        <v>0</v>
      </c>
      <c r="AR193" s="147" t="s">
        <v>1004</v>
      </c>
      <c r="AT193" s="147" t="s">
        <v>270</v>
      </c>
      <c r="AU193" s="147" t="s">
        <v>82</v>
      </c>
      <c r="AY193" s="13" t="s">
        <v>195</v>
      </c>
      <c r="BE193" s="148">
        <f t="shared" si="30"/>
        <v>0</v>
      </c>
      <c r="BF193" s="148">
        <f t="shared" si="31"/>
        <v>0</v>
      </c>
      <c r="BG193" s="148">
        <f t="shared" si="32"/>
        <v>0</v>
      </c>
      <c r="BH193" s="148">
        <f t="shared" si="33"/>
        <v>0</v>
      </c>
      <c r="BI193" s="148">
        <f t="shared" si="34"/>
        <v>0</v>
      </c>
      <c r="BJ193" s="13" t="s">
        <v>82</v>
      </c>
      <c r="BK193" s="148">
        <f t="shared" si="35"/>
        <v>0</v>
      </c>
      <c r="BL193" s="13" t="s">
        <v>426</v>
      </c>
      <c r="BM193" s="147" t="s">
        <v>425</v>
      </c>
    </row>
    <row r="194" spans="2:65" s="1" customFormat="1" ht="33" customHeight="1">
      <c r="B194" s="135"/>
      <c r="C194" s="136" t="s">
        <v>392</v>
      </c>
      <c r="D194" s="136" t="s">
        <v>197</v>
      </c>
      <c r="E194" s="137" t="s">
        <v>2385</v>
      </c>
      <c r="F194" s="138" t="s">
        <v>2386</v>
      </c>
      <c r="G194" s="139" t="s">
        <v>336</v>
      </c>
      <c r="H194" s="140">
        <v>1</v>
      </c>
      <c r="I194" s="141"/>
      <c r="J194" s="141"/>
      <c r="K194" s="142"/>
      <c r="L194" s="25"/>
      <c r="M194" s="143" t="s">
        <v>1</v>
      </c>
      <c r="N194" s="144" t="s">
        <v>35</v>
      </c>
      <c r="O194" s="145">
        <v>0.41199999999999998</v>
      </c>
      <c r="P194" s="145">
        <f t="shared" si="27"/>
        <v>0.41199999999999998</v>
      </c>
      <c r="Q194" s="145">
        <v>0</v>
      </c>
      <c r="R194" s="145">
        <f t="shared" si="28"/>
        <v>0</v>
      </c>
      <c r="S194" s="145">
        <v>0</v>
      </c>
      <c r="T194" s="146">
        <f t="shared" si="29"/>
        <v>0</v>
      </c>
      <c r="AR194" s="147" t="s">
        <v>426</v>
      </c>
      <c r="AT194" s="147" t="s">
        <v>197</v>
      </c>
      <c r="AU194" s="147" t="s">
        <v>82</v>
      </c>
      <c r="AY194" s="13" t="s">
        <v>195</v>
      </c>
      <c r="BE194" s="148">
        <f t="shared" si="30"/>
        <v>0</v>
      </c>
      <c r="BF194" s="148">
        <f t="shared" si="31"/>
        <v>0</v>
      </c>
      <c r="BG194" s="148">
        <f t="shared" si="32"/>
        <v>0</v>
      </c>
      <c r="BH194" s="148">
        <f t="shared" si="33"/>
        <v>0</v>
      </c>
      <c r="BI194" s="148">
        <f t="shared" si="34"/>
        <v>0</v>
      </c>
      <c r="BJ194" s="13" t="s">
        <v>82</v>
      </c>
      <c r="BK194" s="148">
        <f t="shared" si="35"/>
        <v>0</v>
      </c>
      <c r="BL194" s="13" t="s">
        <v>426</v>
      </c>
      <c r="BM194" s="147" t="s">
        <v>429</v>
      </c>
    </row>
    <row r="195" spans="2:65" s="1" customFormat="1" ht="37.9" customHeight="1">
      <c r="B195" s="135"/>
      <c r="C195" s="149" t="s">
        <v>325</v>
      </c>
      <c r="D195" s="149" t="s">
        <v>270</v>
      </c>
      <c r="E195" s="150" t="s">
        <v>2387</v>
      </c>
      <c r="F195" s="151" t="s">
        <v>2388</v>
      </c>
      <c r="G195" s="152" t="s">
        <v>336</v>
      </c>
      <c r="H195" s="153">
        <v>1</v>
      </c>
      <c r="I195" s="154"/>
      <c r="J195" s="154"/>
      <c r="K195" s="155"/>
      <c r="L195" s="156"/>
      <c r="M195" s="157" t="s">
        <v>1</v>
      </c>
      <c r="N195" s="158" t="s">
        <v>35</v>
      </c>
      <c r="O195" s="145">
        <v>0</v>
      </c>
      <c r="P195" s="145">
        <f t="shared" si="27"/>
        <v>0</v>
      </c>
      <c r="Q195" s="145">
        <v>5.5000000000000003E-4</v>
      </c>
      <c r="R195" s="145">
        <f t="shared" si="28"/>
        <v>5.5000000000000003E-4</v>
      </c>
      <c r="S195" s="145">
        <v>0</v>
      </c>
      <c r="T195" s="146">
        <f t="shared" si="29"/>
        <v>0</v>
      </c>
      <c r="AR195" s="147" t="s">
        <v>1004</v>
      </c>
      <c r="AT195" s="147" t="s">
        <v>270</v>
      </c>
      <c r="AU195" s="147" t="s">
        <v>82</v>
      </c>
      <c r="AY195" s="13" t="s">
        <v>195</v>
      </c>
      <c r="BE195" s="148">
        <f t="shared" si="30"/>
        <v>0</v>
      </c>
      <c r="BF195" s="148">
        <f t="shared" si="31"/>
        <v>0</v>
      </c>
      <c r="BG195" s="148">
        <f t="shared" si="32"/>
        <v>0</v>
      </c>
      <c r="BH195" s="148">
        <f t="shared" si="33"/>
        <v>0</v>
      </c>
      <c r="BI195" s="148">
        <f t="shared" si="34"/>
        <v>0</v>
      </c>
      <c r="BJ195" s="13" t="s">
        <v>82</v>
      </c>
      <c r="BK195" s="148">
        <f t="shared" si="35"/>
        <v>0</v>
      </c>
      <c r="BL195" s="13" t="s">
        <v>426</v>
      </c>
      <c r="BM195" s="147" t="s">
        <v>614</v>
      </c>
    </row>
    <row r="196" spans="2:65" s="1" customFormat="1" ht="24.2" customHeight="1">
      <c r="B196" s="135"/>
      <c r="C196" s="136" t="s">
        <v>400</v>
      </c>
      <c r="D196" s="136" t="s">
        <v>197</v>
      </c>
      <c r="E196" s="137" t="s">
        <v>2389</v>
      </c>
      <c r="F196" s="138" t="s">
        <v>2390</v>
      </c>
      <c r="G196" s="139" t="s">
        <v>336</v>
      </c>
      <c r="H196" s="140">
        <v>1</v>
      </c>
      <c r="I196" s="141"/>
      <c r="J196" s="141"/>
      <c r="K196" s="142"/>
      <c r="L196" s="25"/>
      <c r="M196" s="143" t="s">
        <v>1</v>
      </c>
      <c r="N196" s="144" t="s">
        <v>35</v>
      </c>
      <c r="O196" s="145">
        <v>0.18632000000000001</v>
      </c>
      <c r="P196" s="145">
        <f t="shared" si="27"/>
        <v>0.18632000000000001</v>
      </c>
      <c r="Q196" s="145">
        <v>0</v>
      </c>
      <c r="R196" s="145">
        <f t="shared" si="28"/>
        <v>0</v>
      </c>
      <c r="S196" s="145">
        <v>0</v>
      </c>
      <c r="T196" s="146">
        <f t="shared" si="29"/>
        <v>0</v>
      </c>
      <c r="AR196" s="147" t="s">
        <v>426</v>
      </c>
      <c r="AT196" s="147" t="s">
        <v>197</v>
      </c>
      <c r="AU196" s="147" t="s">
        <v>82</v>
      </c>
      <c r="AY196" s="13" t="s">
        <v>195</v>
      </c>
      <c r="BE196" s="148">
        <f t="shared" si="30"/>
        <v>0</v>
      </c>
      <c r="BF196" s="148">
        <f t="shared" si="31"/>
        <v>0</v>
      </c>
      <c r="BG196" s="148">
        <f t="shared" si="32"/>
        <v>0</v>
      </c>
      <c r="BH196" s="148">
        <f t="shared" si="33"/>
        <v>0</v>
      </c>
      <c r="BI196" s="148">
        <f t="shared" si="34"/>
        <v>0</v>
      </c>
      <c r="BJ196" s="13" t="s">
        <v>82</v>
      </c>
      <c r="BK196" s="148">
        <f t="shared" si="35"/>
        <v>0</v>
      </c>
      <c r="BL196" s="13" t="s">
        <v>426</v>
      </c>
      <c r="BM196" s="147" t="s">
        <v>433</v>
      </c>
    </row>
    <row r="197" spans="2:65" s="1" customFormat="1" ht="24.2" customHeight="1">
      <c r="B197" s="135"/>
      <c r="C197" s="149" t="s">
        <v>329</v>
      </c>
      <c r="D197" s="149" t="s">
        <v>270</v>
      </c>
      <c r="E197" s="150" t="s">
        <v>2391</v>
      </c>
      <c r="F197" s="151" t="s">
        <v>2392</v>
      </c>
      <c r="G197" s="152" t="s">
        <v>336</v>
      </c>
      <c r="H197" s="153">
        <v>1</v>
      </c>
      <c r="I197" s="154"/>
      <c r="J197" s="154"/>
      <c r="K197" s="155"/>
      <c r="L197" s="156"/>
      <c r="M197" s="157" t="s">
        <v>1</v>
      </c>
      <c r="N197" s="158" t="s">
        <v>35</v>
      </c>
      <c r="O197" s="145">
        <v>0</v>
      </c>
      <c r="P197" s="145">
        <f t="shared" si="27"/>
        <v>0</v>
      </c>
      <c r="Q197" s="145">
        <v>2.1000000000000001E-4</v>
      </c>
      <c r="R197" s="145">
        <f t="shared" si="28"/>
        <v>2.1000000000000001E-4</v>
      </c>
      <c r="S197" s="145">
        <v>0</v>
      </c>
      <c r="T197" s="146">
        <f t="shared" si="29"/>
        <v>0</v>
      </c>
      <c r="AR197" s="147" t="s">
        <v>1004</v>
      </c>
      <c r="AT197" s="147" t="s">
        <v>270</v>
      </c>
      <c r="AU197" s="147" t="s">
        <v>82</v>
      </c>
      <c r="AY197" s="13" t="s">
        <v>195</v>
      </c>
      <c r="BE197" s="148">
        <f t="shared" si="30"/>
        <v>0</v>
      </c>
      <c r="BF197" s="148">
        <f t="shared" si="31"/>
        <v>0</v>
      </c>
      <c r="BG197" s="148">
        <f t="shared" si="32"/>
        <v>0</v>
      </c>
      <c r="BH197" s="148">
        <f t="shared" si="33"/>
        <v>0</v>
      </c>
      <c r="BI197" s="148">
        <f t="shared" si="34"/>
        <v>0</v>
      </c>
      <c r="BJ197" s="13" t="s">
        <v>82</v>
      </c>
      <c r="BK197" s="148">
        <f t="shared" si="35"/>
        <v>0</v>
      </c>
      <c r="BL197" s="13" t="s">
        <v>426</v>
      </c>
      <c r="BM197" s="147" t="s">
        <v>437</v>
      </c>
    </row>
    <row r="198" spans="2:65" s="1" customFormat="1" ht="24.2" customHeight="1">
      <c r="B198" s="135"/>
      <c r="C198" s="136" t="s">
        <v>407</v>
      </c>
      <c r="D198" s="136" t="s">
        <v>197</v>
      </c>
      <c r="E198" s="137" t="s">
        <v>2393</v>
      </c>
      <c r="F198" s="138" t="s">
        <v>2394</v>
      </c>
      <c r="G198" s="139" t="s">
        <v>336</v>
      </c>
      <c r="H198" s="140">
        <v>1</v>
      </c>
      <c r="I198" s="141"/>
      <c r="J198" s="141"/>
      <c r="K198" s="142"/>
      <c r="L198" s="25"/>
      <c r="M198" s="143" t="s">
        <v>1</v>
      </c>
      <c r="N198" s="144" t="s">
        <v>35</v>
      </c>
      <c r="O198" s="145">
        <v>0.59599999999999997</v>
      </c>
      <c r="P198" s="145">
        <f t="shared" si="27"/>
        <v>0.59599999999999997</v>
      </c>
      <c r="Q198" s="145">
        <v>5.0779999999999998E-5</v>
      </c>
      <c r="R198" s="145">
        <f t="shared" si="28"/>
        <v>5.0779999999999998E-5</v>
      </c>
      <c r="S198" s="145">
        <v>0</v>
      </c>
      <c r="T198" s="146">
        <f t="shared" si="29"/>
        <v>0</v>
      </c>
      <c r="AR198" s="147" t="s">
        <v>426</v>
      </c>
      <c r="AT198" s="147" t="s">
        <v>197</v>
      </c>
      <c r="AU198" s="147" t="s">
        <v>82</v>
      </c>
      <c r="AY198" s="13" t="s">
        <v>195</v>
      </c>
      <c r="BE198" s="148">
        <f t="shared" si="30"/>
        <v>0</v>
      </c>
      <c r="BF198" s="148">
        <f t="shared" si="31"/>
        <v>0</v>
      </c>
      <c r="BG198" s="148">
        <f t="shared" si="32"/>
        <v>0</v>
      </c>
      <c r="BH198" s="148">
        <f t="shared" si="33"/>
        <v>0</v>
      </c>
      <c r="BI198" s="148">
        <f t="shared" si="34"/>
        <v>0</v>
      </c>
      <c r="BJ198" s="13" t="s">
        <v>82</v>
      </c>
      <c r="BK198" s="148">
        <f t="shared" si="35"/>
        <v>0</v>
      </c>
      <c r="BL198" s="13" t="s">
        <v>426</v>
      </c>
      <c r="BM198" s="147" t="s">
        <v>441</v>
      </c>
    </row>
    <row r="199" spans="2:65" s="1" customFormat="1" ht="24.2" customHeight="1">
      <c r="B199" s="135"/>
      <c r="C199" s="149" t="s">
        <v>332</v>
      </c>
      <c r="D199" s="149" t="s">
        <v>270</v>
      </c>
      <c r="E199" s="150" t="s">
        <v>2395</v>
      </c>
      <c r="F199" s="151" t="s">
        <v>2396</v>
      </c>
      <c r="G199" s="152" t="s">
        <v>336</v>
      </c>
      <c r="H199" s="153">
        <v>1</v>
      </c>
      <c r="I199" s="154"/>
      <c r="J199" s="154"/>
      <c r="K199" s="155"/>
      <c r="L199" s="156"/>
      <c r="M199" s="157" t="s">
        <v>1</v>
      </c>
      <c r="N199" s="158" t="s">
        <v>35</v>
      </c>
      <c r="O199" s="145">
        <v>0</v>
      </c>
      <c r="P199" s="145">
        <f t="shared" si="27"/>
        <v>0</v>
      </c>
      <c r="Q199" s="145">
        <v>1.1199999999999999E-3</v>
      </c>
      <c r="R199" s="145">
        <f t="shared" si="28"/>
        <v>1.1199999999999999E-3</v>
      </c>
      <c r="S199" s="145">
        <v>0</v>
      </c>
      <c r="T199" s="146">
        <f t="shared" si="29"/>
        <v>0</v>
      </c>
      <c r="AR199" s="147" t="s">
        <v>1004</v>
      </c>
      <c r="AT199" s="147" t="s">
        <v>270</v>
      </c>
      <c r="AU199" s="147" t="s">
        <v>82</v>
      </c>
      <c r="AY199" s="13" t="s">
        <v>195</v>
      </c>
      <c r="BE199" s="148">
        <f t="shared" si="30"/>
        <v>0</v>
      </c>
      <c r="BF199" s="148">
        <f t="shared" si="31"/>
        <v>0</v>
      </c>
      <c r="BG199" s="148">
        <f t="shared" si="32"/>
        <v>0</v>
      </c>
      <c r="BH199" s="148">
        <f t="shared" si="33"/>
        <v>0</v>
      </c>
      <c r="BI199" s="148">
        <f t="shared" si="34"/>
        <v>0</v>
      </c>
      <c r="BJ199" s="13" t="s">
        <v>82</v>
      </c>
      <c r="BK199" s="148">
        <f t="shared" si="35"/>
        <v>0</v>
      </c>
      <c r="BL199" s="13" t="s">
        <v>426</v>
      </c>
      <c r="BM199" s="147" t="s">
        <v>445</v>
      </c>
    </row>
    <row r="200" spans="2:65" s="1" customFormat="1" ht="16.5" customHeight="1">
      <c r="B200" s="135"/>
      <c r="C200" s="136" t="s">
        <v>414</v>
      </c>
      <c r="D200" s="136" t="s">
        <v>197</v>
      </c>
      <c r="E200" s="137" t="s">
        <v>2397</v>
      </c>
      <c r="F200" s="138" t="s">
        <v>2398</v>
      </c>
      <c r="G200" s="139" t="s">
        <v>336</v>
      </c>
      <c r="H200" s="140">
        <v>2</v>
      </c>
      <c r="I200" s="141"/>
      <c r="J200" s="141"/>
      <c r="K200" s="142"/>
      <c r="L200" s="25"/>
      <c r="M200" s="143" t="s">
        <v>1</v>
      </c>
      <c r="N200" s="144" t="s">
        <v>35</v>
      </c>
      <c r="O200" s="145">
        <v>0.44900000000000001</v>
      </c>
      <c r="P200" s="145">
        <f t="shared" si="27"/>
        <v>0.89800000000000002</v>
      </c>
      <c r="Q200" s="145">
        <v>0</v>
      </c>
      <c r="R200" s="145">
        <f t="shared" si="28"/>
        <v>0</v>
      </c>
      <c r="S200" s="145">
        <v>0</v>
      </c>
      <c r="T200" s="146">
        <f t="shared" si="29"/>
        <v>0</v>
      </c>
      <c r="AR200" s="147" t="s">
        <v>426</v>
      </c>
      <c r="AT200" s="147" t="s">
        <v>197</v>
      </c>
      <c r="AU200" s="147" t="s">
        <v>82</v>
      </c>
      <c r="AY200" s="13" t="s">
        <v>195</v>
      </c>
      <c r="BE200" s="148">
        <f t="shared" si="30"/>
        <v>0</v>
      </c>
      <c r="BF200" s="148">
        <f t="shared" si="31"/>
        <v>0</v>
      </c>
      <c r="BG200" s="148">
        <f t="shared" si="32"/>
        <v>0</v>
      </c>
      <c r="BH200" s="148">
        <f t="shared" si="33"/>
        <v>0</v>
      </c>
      <c r="BI200" s="148">
        <f t="shared" si="34"/>
        <v>0</v>
      </c>
      <c r="BJ200" s="13" t="s">
        <v>82</v>
      </c>
      <c r="BK200" s="148">
        <f t="shared" si="35"/>
        <v>0</v>
      </c>
      <c r="BL200" s="13" t="s">
        <v>426</v>
      </c>
      <c r="BM200" s="147" t="s">
        <v>449</v>
      </c>
    </row>
    <row r="201" spans="2:65" s="1" customFormat="1" ht="33" customHeight="1">
      <c r="B201" s="135"/>
      <c r="C201" s="149" t="s">
        <v>418</v>
      </c>
      <c r="D201" s="149" t="s">
        <v>270</v>
      </c>
      <c r="E201" s="150" t="s">
        <v>2399</v>
      </c>
      <c r="F201" s="151" t="s">
        <v>2400</v>
      </c>
      <c r="G201" s="152" t="s">
        <v>336</v>
      </c>
      <c r="H201" s="153">
        <v>2</v>
      </c>
      <c r="I201" s="154"/>
      <c r="J201" s="154"/>
      <c r="K201" s="155"/>
      <c r="L201" s="156"/>
      <c r="M201" s="157" t="s">
        <v>1</v>
      </c>
      <c r="N201" s="158" t="s">
        <v>35</v>
      </c>
      <c r="O201" s="145">
        <v>0</v>
      </c>
      <c r="P201" s="145">
        <f t="shared" si="27"/>
        <v>0</v>
      </c>
      <c r="Q201" s="145">
        <v>0</v>
      </c>
      <c r="R201" s="145">
        <f t="shared" si="28"/>
        <v>0</v>
      </c>
      <c r="S201" s="145">
        <v>0</v>
      </c>
      <c r="T201" s="146">
        <f t="shared" si="29"/>
        <v>0</v>
      </c>
      <c r="AR201" s="147" t="s">
        <v>1004</v>
      </c>
      <c r="AT201" s="147" t="s">
        <v>270</v>
      </c>
      <c r="AU201" s="147" t="s">
        <v>82</v>
      </c>
      <c r="AY201" s="13" t="s">
        <v>195</v>
      </c>
      <c r="BE201" s="148">
        <f t="shared" si="30"/>
        <v>0</v>
      </c>
      <c r="BF201" s="148">
        <f t="shared" si="31"/>
        <v>0</v>
      </c>
      <c r="BG201" s="148">
        <f t="shared" si="32"/>
        <v>0</v>
      </c>
      <c r="BH201" s="148">
        <f t="shared" si="33"/>
        <v>0</v>
      </c>
      <c r="BI201" s="148">
        <f t="shared" si="34"/>
        <v>0</v>
      </c>
      <c r="BJ201" s="13" t="s">
        <v>82</v>
      </c>
      <c r="BK201" s="148">
        <f t="shared" si="35"/>
        <v>0</v>
      </c>
      <c r="BL201" s="13" t="s">
        <v>426</v>
      </c>
      <c r="BM201" s="147" t="s">
        <v>453</v>
      </c>
    </row>
    <row r="202" spans="2:65" s="1" customFormat="1" ht="24.2" customHeight="1">
      <c r="B202" s="135"/>
      <c r="C202" s="149" t="s">
        <v>422</v>
      </c>
      <c r="D202" s="149" t="s">
        <v>270</v>
      </c>
      <c r="E202" s="150" t="s">
        <v>2401</v>
      </c>
      <c r="F202" s="151" t="s">
        <v>2402</v>
      </c>
      <c r="G202" s="152" t="s">
        <v>336</v>
      </c>
      <c r="H202" s="153">
        <v>2</v>
      </c>
      <c r="I202" s="154"/>
      <c r="J202" s="154"/>
      <c r="K202" s="155"/>
      <c r="L202" s="156"/>
      <c r="M202" s="157" t="s">
        <v>1</v>
      </c>
      <c r="N202" s="158" t="s">
        <v>35</v>
      </c>
      <c r="O202" s="145">
        <v>0</v>
      </c>
      <c r="P202" s="145">
        <f t="shared" si="27"/>
        <v>0</v>
      </c>
      <c r="Q202" s="145">
        <v>0</v>
      </c>
      <c r="R202" s="145">
        <f t="shared" si="28"/>
        <v>0</v>
      </c>
      <c r="S202" s="145">
        <v>0</v>
      </c>
      <c r="T202" s="146">
        <f t="shared" si="29"/>
        <v>0</v>
      </c>
      <c r="AR202" s="147" t="s">
        <v>1004</v>
      </c>
      <c r="AT202" s="147" t="s">
        <v>270</v>
      </c>
      <c r="AU202" s="147" t="s">
        <v>82</v>
      </c>
      <c r="AY202" s="13" t="s">
        <v>195</v>
      </c>
      <c r="BE202" s="148">
        <f t="shared" si="30"/>
        <v>0</v>
      </c>
      <c r="BF202" s="148">
        <f t="shared" si="31"/>
        <v>0</v>
      </c>
      <c r="BG202" s="148">
        <f t="shared" si="32"/>
        <v>0</v>
      </c>
      <c r="BH202" s="148">
        <f t="shared" si="33"/>
        <v>0</v>
      </c>
      <c r="BI202" s="148">
        <f t="shared" si="34"/>
        <v>0</v>
      </c>
      <c r="BJ202" s="13" t="s">
        <v>82</v>
      </c>
      <c r="BK202" s="148">
        <f t="shared" si="35"/>
        <v>0</v>
      </c>
      <c r="BL202" s="13" t="s">
        <v>426</v>
      </c>
      <c r="BM202" s="147" t="s">
        <v>457</v>
      </c>
    </row>
    <row r="203" spans="2:65" s="1" customFormat="1" ht="21.75" customHeight="1">
      <c r="B203" s="135"/>
      <c r="C203" s="136" t="s">
        <v>426</v>
      </c>
      <c r="D203" s="136" t="s">
        <v>197</v>
      </c>
      <c r="E203" s="137" t="s">
        <v>2403</v>
      </c>
      <c r="F203" s="138" t="s">
        <v>2404</v>
      </c>
      <c r="G203" s="139" t="s">
        <v>299</v>
      </c>
      <c r="H203" s="140">
        <v>31</v>
      </c>
      <c r="I203" s="141"/>
      <c r="J203" s="141"/>
      <c r="K203" s="142"/>
      <c r="L203" s="25"/>
      <c r="M203" s="143" t="s">
        <v>1</v>
      </c>
      <c r="N203" s="144" t="s">
        <v>35</v>
      </c>
      <c r="O203" s="145">
        <v>1.2E-2</v>
      </c>
      <c r="P203" s="145">
        <f t="shared" si="27"/>
        <v>0.372</v>
      </c>
      <c r="Q203" s="145">
        <v>0</v>
      </c>
      <c r="R203" s="145">
        <f t="shared" si="28"/>
        <v>0</v>
      </c>
      <c r="S203" s="145">
        <v>0</v>
      </c>
      <c r="T203" s="146">
        <f t="shared" si="29"/>
        <v>0</v>
      </c>
      <c r="AR203" s="147" t="s">
        <v>426</v>
      </c>
      <c r="AT203" s="147" t="s">
        <v>197</v>
      </c>
      <c r="AU203" s="147" t="s">
        <v>82</v>
      </c>
      <c r="AY203" s="13" t="s">
        <v>195</v>
      </c>
      <c r="BE203" s="148">
        <f t="shared" si="30"/>
        <v>0</v>
      </c>
      <c r="BF203" s="148">
        <f t="shared" si="31"/>
        <v>0</v>
      </c>
      <c r="BG203" s="148">
        <f t="shared" si="32"/>
        <v>0</v>
      </c>
      <c r="BH203" s="148">
        <f t="shared" si="33"/>
        <v>0</v>
      </c>
      <c r="BI203" s="148">
        <f t="shared" si="34"/>
        <v>0</v>
      </c>
      <c r="BJ203" s="13" t="s">
        <v>82</v>
      </c>
      <c r="BK203" s="148">
        <f t="shared" si="35"/>
        <v>0</v>
      </c>
      <c r="BL203" s="13" t="s">
        <v>426</v>
      </c>
      <c r="BM203" s="147" t="s">
        <v>461</v>
      </c>
    </row>
    <row r="204" spans="2:65" s="1" customFormat="1" ht="16.5" customHeight="1">
      <c r="B204" s="135"/>
      <c r="C204" s="136" t="s">
        <v>430</v>
      </c>
      <c r="D204" s="136" t="s">
        <v>197</v>
      </c>
      <c r="E204" s="137" t="s">
        <v>2405</v>
      </c>
      <c r="F204" s="138" t="s">
        <v>2406</v>
      </c>
      <c r="G204" s="139" t="s">
        <v>299</v>
      </c>
      <c r="H204" s="140">
        <v>31</v>
      </c>
      <c r="I204" s="141"/>
      <c r="J204" s="141"/>
      <c r="K204" s="142"/>
      <c r="L204" s="25"/>
      <c r="M204" s="143" t="s">
        <v>1</v>
      </c>
      <c r="N204" s="144" t="s">
        <v>35</v>
      </c>
      <c r="O204" s="145">
        <v>1.0999999999999999E-2</v>
      </c>
      <c r="P204" s="145">
        <f t="shared" si="27"/>
        <v>0.34099999999999997</v>
      </c>
      <c r="Q204" s="145">
        <v>0</v>
      </c>
      <c r="R204" s="145">
        <f t="shared" si="28"/>
        <v>0</v>
      </c>
      <c r="S204" s="145">
        <v>0</v>
      </c>
      <c r="T204" s="146">
        <f t="shared" si="29"/>
        <v>0</v>
      </c>
      <c r="AR204" s="147" t="s">
        <v>426</v>
      </c>
      <c r="AT204" s="147" t="s">
        <v>197</v>
      </c>
      <c r="AU204" s="147" t="s">
        <v>82</v>
      </c>
      <c r="AY204" s="13" t="s">
        <v>195</v>
      </c>
      <c r="BE204" s="148">
        <f t="shared" si="30"/>
        <v>0</v>
      </c>
      <c r="BF204" s="148">
        <f t="shared" si="31"/>
        <v>0</v>
      </c>
      <c r="BG204" s="148">
        <f t="shared" si="32"/>
        <v>0</v>
      </c>
      <c r="BH204" s="148">
        <f t="shared" si="33"/>
        <v>0</v>
      </c>
      <c r="BI204" s="148">
        <f t="shared" si="34"/>
        <v>0</v>
      </c>
      <c r="BJ204" s="13" t="s">
        <v>82</v>
      </c>
      <c r="BK204" s="148">
        <f t="shared" si="35"/>
        <v>0</v>
      </c>
      <c r="BL204" s="13" t="s">
        <v>426</v>
      </c>
      <c r="BM204" s="147" t="s">
        <v>465</v>
      </c>
    </row>
    <row r="205" spans="2:65" s="1" customFormat="1" ht="24.2" customHeight="1">
      <c r="B205" s="135"/>
      <c r="C205" s="136" t="s">
        <v>434</v>
      </c>
      <c r="D205" s="136" t="s">
        <v>197</v>
      </c>
      <c r="E205" s="137" t="s">
        <v>2407</v>
      </c>
      <c r="F205" s="138" t="s">
        <v>2408</v>
      </c>
      <c r="G205" s="139" t="s">
        <v>1889</v>
      </c>
      <c r="H205" s="140">
        <v>1</v>
      </c>
      <c r="I205" s="141"/>
      <c r="J205" s="141"/>
      <c r="K205" s="142"/>
      <c r="L205" s="25"/>
      <c r="M205" s="143" t="s">
        <v>1</v>
      </c>
      <c r="N205" s="144" t="s">
        <v>35</v>
      </c>
      <c r="O205" s="145">
        <v>6.2097600000000002</v>
      </c>
      <c r="P205" s="145">
        <f t="shared" si="27"/>
        <v>6.2097600000000002</v>
      </c>
      <c r="Q205" s="145">
        <v>0</v>
      </c>
      <c r="R205" s="145">
        <f t="shared" si="28"/>
        <v>0</v>
      </c>
      <c r="S205" s="145">
        <v>0</v>
      </c>
      <c r="T205" s="146">
        <f t="shared" si="29"/>
        <v>0</v>
      </c>
      <c r="AR205" s="147" t="s">
        <v>426</v>
      </c>
      <c r="AT205" s="147" t="s">
        <v>197</v>
      </c>
      <c r="AU205" s="147" t="s">
        <v>82</v>
      </c>
      <c r="AY205" s="13" t="s">
        <v>195</v>
      </c>
      <c r="BE205" s="148">
        <f t="shared" si="30"/>
        <v>0</v>
      </c>
      <c r="BF205" s="148">
        <f t="shared" si="31"/>
        <v>0</v>
      </c>
      <c r="BG205" s="148">
        <f t="shared" si="32"/>
        <v>0</v>
      </c>
      <c r="BH205" s="148">
        <f t="shared" si="33"/>
        <v>0</v>
      </c>
      <c r="BI205" s="148">
        <f t="shared" si="34"/>
        <v>0</v>
      </c>
      <c r="BJ205" s="13" t="s">
        <v>82</v>
      </c>
      <c r="BK205" s="148">
        <f t="shared" si="35"/>
        <v>0</v>
      </c>
      <c r="BL205" s="13" t="s">
        <v>426</v>
      </c>
      <c r="BM205" s="147" t="s">
        <v>469</v>
      </c>
    </row>
    <row r="206" spans="2:65" s="1" customFormat="1" ht="21.75" customHeight="1">
      <c r="B206" s="135"/>
      <c r="C206" s="136" t="s">
        <v>438</v>
      </c>
      <c r="D206" s="136" t="s">
        <v>197</v>
      </c>
      <c r="E206" s="137" t="s">
        <v>2409</v>
      </c>
      <c r="F206" s="138" t="s">
        <v>2410</v>
      </c>
      <c r="G206" s="139" t="s">
        <v>1889</v>
      </c>
      <c r="H206" s="140">
        <v>1</v>
      </c>
      <c r="I206" s="141"/>
      <c r="J206" s="141"/>
      <c r="K206" s="142"/>
      <c r="L206" s="25"/>
      <c r="M206" s="143" t="s">
        <v>1</v>
      </c>
      <c r="N206" s="144" t="s">
        <v>35</v>
      </c>
      <c r="O206" s="145">
        <v>3.3569499999999999</v>
      </c>
      <c r="P206" s="145">
        <f t="shared" si="27"/>
        <v>3.3569499999999999</v>
      </c>
      <c r="Q206" s="145">
        <v>4.2899999999999999E-5</v>
      </c>
      <c r="R206" s="145">
        <f t="shared" si="28"/>
        <v>4.2899999999999999E-5</v>
      </c>
      <c r="S206" s="145">
        <v>0</v>
      </c>
      <c r="T206" s="146">
        <f t="shared" si="29"/>
        <v>0</v>
      </c>
      <c r="AR206" s="147" t="s">
        <v>426</v>
      </c>
      <c r="AT206" s="147" t="s">
        <v>197</v>
      </c>
      <c r="AU206" s="147" t="s">
        <v>82</v>
      </c>
      <c r="AY206" s="13" t="s">
        <v>195</v>
      </c>
      <c r="BE206" s="148">
        <f t="shared" si="30"/>
        <v>0</v>
      </c>
      <c r="BF206" s="148">
        <f t="shared" si="31"/>
        <v>0</v>
      </c>
      <c r="BG206" s="148">
        <f t="shared" si="32"/>
        <v>0</v>
      </c>
      <c r="BH206" s="148">
        <f t="shared" si="33"/>
        <v>0</v>
      </c>
      <c r="BI206" s="148">
        <f t="shared" si="34"/>
        <v>0</v>
      </c>
      <c r="BJ206" s="13" t="s">
        <v>82</v>
      </c>
      <c r="BK206" s="148">
        <f t="shared" si="35"/>
        <v>0</v>
      </c>
      <c r="BL206" s="13" t="s">
        <v>426</v>
      </c>
      <c r="BM206" s="147" t="s">
        <v>473</v>
      </c>
    </row>
    <row r="207" spans="2:65" s="1" customFormat="1" ht="16.5" customHeight="1">
      <c r="B207" s="135"/>
      <c r="C207" s="136" t="s">
        <v>442</v>
      </c>
      <c r="D207" s="136" t="s">
        <v>197</v>
      </c>
      <c r="E207" s="137" t="s">
        <v>2411</v>
      </c>
      <c r="F207" s="138" t="s">
        <v>2412</v>
      </c>
      <c r="G207" s="139" t="s">
        <v>299</v>
      </c>
      <c r="H207" s="140">
        <v>31</v>
      </c>
      <c r="I207" s="141"/>
      <c r="J207" s="141"/>
      <c r="K207" s="142"/>
      <c r="L207" s="25"/>
      <c r="M207" s="143" t="s">
        <v>1</v>
      </c>
      <c r="N207" s="144" t="s">
        <v>35</v>
      </c>
      <c r="O207" s="145">
        <v>1.3990000000000001E-2</v>
      </c>
      <c r="P207" s="145">
        <f t="shared" si="27"/>
        <v>0.43369000000000002</v>
      </c>
      <c r="Q207" s="145">
        <v>7.6862500000000005E-5</v>
      </c>
      <c r="R207" s="145">
        <f t="shared" si="28"/>
        <v>2.3827375E-3</v>
      </c>
      <c r="S207" s="145">
        <v>0</v>
      </c>
      <c r="T207" s="146">
        <f t="shared" si="29"/>
        <v>0</v>
      </c>
      <c r="AR207" s="147" t="s">
        <v>426</v>
      </c>
      <c r="AT207" s="147" t="s">
        <v>197</v>
      </c>
      <c r="AU207" s="147" t="s">
        <v>82</v>
      </c>
      <c r="AY207" s="13" t="s">
        <v>195</v>
      </c>
      <c r="BE207" s="148">
        <f t="shared" si="30"/>
        <v>0</v>
      </c>
      <c r="BF207" s="148">
        <f t="shared" si="31"/>
        <v>0</v>
      </c>
      <c r="BG207" s="148">
        <f t="shared" si="32"/>
        <v>0</v>
      </c>
      <c r="BH207" s="148">
        <f t="shared" si="33"/>
        <v>0</v>
      </c>
      <c r="BI207" s="148">
        <f t="shared" si="34"/>
        <v>0</v>
      </c>
      <c r="BJ207" s="13" t="s">
        <v>82</v>
      </c>
      <c r="BK207" s="148">
        <f t="shared" si="35"/>
        <v>0</v>
      </c>
      <c r="BL207" s="13" t="s">
        <v>426</v>
      </c>
      <c r="BM207" s="147" t="s">
        <v>477</v>
      </c>
    </row>
    <row r="208" spans="2:65" s="1" customFormat="1" ht="16.5" customHeight="1">
      <c r="B208" s="135"/>
      <c r="C208" s="136" t="s">
        <v>446</v>
      </c>
      <c r="D208" s="136" t="s">
        <v>197</v>
      </c>
      <c r="E208" s="137" t="s">
        <v>1894</v>
      </c>
      <c r="F208" s="138" t="s">
        <v>1895</v>
      </c>
      <c r="G208" s="139" t="s">
        <v>299</v>
      </c>
      <c r="H208" s="140">
        <v>31</v>
      </c>
      <c r="I208" s="141"/>
      <c r="J208" s="141"/>
      <c r="K208" s="142"/>
      <c r="L208" s="25"/>
      <c r="M208" s="143" t="s">
        <v>1</v>
      </c>
      <c r="N208" s="144" t="s">
        <v>35</v>
      </c>
      <c r="O208" s="145">
        <v>6.0139999999999999E-2</v>
      </c>
      <c r="P208" s="145">
        <f t="shared" si="27"/>
        <v>1.8643399999999999</v>
      </c>
      <c r="Q208" s="145">
        <v>0</v>
      </c>
      <c r="R208" s="145">
        <f t="shared" si="28"/>
        <v>0</v>
      </c>
      <c r="S208" s="145">
        <v>0</v>
      </c>
      <c r="T208" s="146">
        <f t="shared" si="29"/>
        <v>0</v>
      </c>
      <c r="AR208" s="147" t="s">
        <v>426</v>
      </c>
      <c r="AT208" s="147" t="s">
        <v>197</v>
      </c>
      <c r="AU208" s="147" t="s">
        <v>82</v>
      </c>
      <c r="AY208" s="13" t="s">
        <v>195</v>
      </c>
      <c r="BE208" s="148">
        <f t="shared" si="30"/>
        <v>0</v>
      </c>
      <c r="BF208" s="148">
        <f t="shared" si="31"/>
        <v>0</v>
      </c>
      <c r="BG208" s="148">
        <f t="shared" si="32"/>
        <v>0</v>
      </c>
      <c r="BH208" s="148">
        <f t="shared" si="33"/>
        <v>0</v>
      </c>
      <c r="BI208" s="148">
        <f t="shared" si="34"/>
        <v>0</v>
      </c>
      <c r="BJ208" s="13" t="s">
        <v>82</v>
      </c>
      <c r="BK208" s="148">
        <f t="shared" si="35"/>
        <v>0</v>
      </c>
      <c r="BL208" s="13" t="s">
        <v>426</v>
      </c>
      <c r="BM208" s="147" t="s">
        <v>481</v>
      </c>
    </row>
    <row r="209" spans="2:65" s="1" customFormat="1" ht="21.75" customHeight="1">
      <c r="B209" s="135"/>
      <c r="C209" s="136" t="s">
        <v>450</v>
      </c>
      <c r="D209" s="136" t="s">
        <v>197</v>
      </c>
      <c r="E209" s="137" t="s">
        <v>2413</v>
      </c>
      <c r="F209" s="138" t="s">
        <v>2414</v>
      </c>
      <c r="G209" s="139" t="s">
        <v>336</v>
      </c>
      <c r="H209" s="140">
        <v>1</v>
      </c>
      <c r="I209" s="141"/>
      <c r="J209" s="141"/>
      <c r="K209" s="142"/>
      <c r="L209" s="25"/>
      <c r="M209" s="143" t="s">
        <v>1</v>
      </c>
      <c r="N209" s="144" t="s">
        <v>35</v>
      </c>
      <c r="O209" s="145">
        <v>3.49</v>
      </c>
      <c r="P209" s="145">
        <f t="shared" si="27"/>
        <v>3.49</v>
      </c>
      <c r="Q209" s="145">
        <v>3.73274E-3</v>
      </c>
      <c r="R209" s="145">
        <f t="shared" si="28"/>
        <v>3.73274E-3</v>
      </c>
      <c r="S209" s="145">
        <v>0</v>
      </c>
      <c r="T209" s="146">
        <f t="shared" si="29"/>
        <v>0</v>
      </c>
      <c r="AR209" s="147" t="s">
        <v>426</v>
      </c>
      <c r="AT209" s="147" t="s">
        <v>197</v>
      </c>
      <c r="AU209" s="147" t="s">
        <v>82</v>
      </c>
      <c r="AY209" s="13" t="s">
        <v>195</v>
      </c>
      <c r="BE209" s="148">
        <f t="shared" si="30"/>
        <v>0</v>
      </c>
      <c r="BF209" s="148">
        <f t="shared" si="31"/>
        <v>0</v>
      </c>
      <c r="BG209" s="148">
        <f t="shared" si="32"/>
        <v>0</v>
      </c>
      <c r="BH209" s="148">
        <f t="shared" si="33"/>
        <v>0</v>
      </c>
      <c r="BI209" s="148">
        <f t="shared" si="34"/>
        <v>0</v>
      </c>
      <c r="BJ209" s="13" t="s">
        <v>82</v>
      </c>
      <c r="BK209" s="148">
        <f t="shared" si="35"/>
        <v>0</v>
      </c>
      <c r="BL209" s="13" t="s">
        <v>426</v>
      </c>
      <c r="BM209" s="147" t="s">
        <v>485</v>
      </c>
    </row>
    <row r="210" spans="2:65" s="11" customFormat="1" ht="22.9" customHeight="1">
      <c r="B210" s="124"/>
      <c r="D210" s="125" t="s">
        <v>68</v>
      </c>
      <c r="E210" s="133" t="s">
        <v>1132</v>
      </c>
      <c r="F210" s="133" t="s">
        <v>1133</v>
      </c>
      <c r="J210" s="134"/>
      <c r="L210" s="124"/>
      <c r="M210" s="128"/>
      <c r="P210" s="129">
        <f>SUM(P211:P213)</f>
        <v>0</v>
      </c>
      <c r="R210" s="129">
        <f>SUM(R211:R213)</f>
        <v>0</v>
      </c>
      <c r="T210" s="130">
        <f>SUM(T211:T213)</f>
        <v>0</v>
      </c>
      <c r="AR210" s="125" t="s">
        <v>201</v>
      </c>
      <c r="AT210" s="131" t="s">
        <v>68</v>
      </c>
      <c r="AU210" s="131" t="s">
        <v>76</v>
      </c>
      <c r="AY210" s="125" t="s">
        <v>195</v>
      </c>
      <c r="BK210" s="132">
        <f>SUM(BK211:BK213)</f>
        <v>0</v>
      </c>
    </row>
    <row r="211" spans="2:65" s="1" customFormat="1" ht="16.5" customHeight="1">
      <c r="B211" s="135"/>
      <c r="C211" s="136" t="s">
        <v>454</v>
      </c>
      <c r="D211" s="136" t="s">
        <v>197</v>
      </c>
      <c r="E211" s="137" t="s">
        <v>1897</v>
      </c>
      <c r="F211" s="138" t="s">
        <v>1898</v>
      </c>
      <c r="G211" s="139" t="s">
        <v>284</v>
      </c>
      <c r="H211" s="140">
        <v>1</v>
      </c>
      <c r="I211" s="141"/>
      <c r="J211" s="141"/>
      <c r="K211" s="142"/>
      <c r="L211" s="25"/>
      <c r="M211" s="143" t="s">
        <v>1</v>
      </c>
      <c r="N211" s="144" t="s">
        <v>35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1136</v>
      </c>
      <c r="AT211" s="147" t="s">
        <v>197</v>
      </c>
      <c r="AU211" s="147" t="s">
        <v>82</v>
      </c>
      <c r="AY211" s="13" t="s">
        <v>195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3" t="s">
        <v>82</v>
      </c>
      <c r="BK211" s="148">
        <f>ROUND(I211*H211,2)</f>
        <v>0</v>
      </c>
      <c r="BL211" s="13" t="s">
        <v>1136</v>
      </c>
      <c r="BM211" s="147" t="s">
        <v>489</v>
      </c>
    </row>
    <row r="212" spans="2:65" s="1" customFormat="1" ht="24.2" customHeight="1">
      <c r="B212" s="135"/>
      <c r="C212" s="136" t="s">
        <v>458</v>
      </c>
      <c r="D212" s="136" t="s">
        <v>197</v>
      </c>
      <c r="E212" s="137" t="s">
        <v>2165</v>
      </c>
      <c r="F212" s="138" t="s">
        <v>2168</v>
      </c>
      <c r="G212" s="139" t="s">
        <v>1586</v>
      </c>
      <c r="H212" s="140">
        <v>1</v>
      </c>
      <c r="I212" s="141"/>
      <c r="J212" s="141"/>
      <c r="K212" s="142"/>
      <c r="L212" s="25"/>
      <c r="M212" s="143" t="s">
        <v>1</v>
      </c>
      <c r="N212" s="144" t="s">
        <v>35</v>
      </c>
      <c r="O212" s="145">
        <v>0</v>
      </c>
      <c r="P212" s="145">
        <f>O212*H212</f>
        <v>0</v>
      </c>
      <c r="Q212" s="145">
        <v>0</v>
      </c>
      <c r="R212" s="145">
        <f>Q212*H212</f>
        <v>0</v>
      </c>
      <c r="S212" s="145">
        <v>0</v>
      </c>
      <c r="T212" s="146">
        <f>S212*H212</f>
        <v>0</v>
      </c>
      <c r="AR212" s="147" t="s">
        <v>1136</v>
      </c>
      <c r="AT212" s="147" t="s">
        <v>197</v>
      </c>
      <c r="AU212" s="147" t="s">
        <v>82</v>
      </c>
      <c r="AY212" s="13" t="s">
        <v>195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3" t="s">
        <v>82</v>
      </c>
      <c r="BK212" s="148">
        <f>ROUND(I212*H212,2)</f>
        <v>0</v>
      </c>
      <c r="BL212" s="13" t="s">
        <v>1136</v>
      </c>
      <c r="BM212" s="147" t="s">
        <v>493</v>
      </c>
    </row>
    <row r="213" spans="2:65" s="1" customFormat="1" ht="16.5" customHeight="1">
      <c r="B213" s="135"/>
      <c r="C213" s="136" t="s">
        <v>462</v>
      </c>
      <c r="D213" s="136" t="s">
        <v>197</v>
      </c>
      <c r="E213" s="137" t="s">
        <v>2162</v>
      </c>
      <c r="F213" s="138" t="s">
        <v>2415</v>
      </c>
      <c r="G213" s="139" t="s">
        <v>1840</v>
      </c>
      <c r="H213" s="140">
        <v>1</v>
      </c>
      <c r="I213" s="141"/>
      <c r="J213" s="141"/>
      <c r="K213" s="142"/>
      <c r="L213" s="25"/>
      <c r="M213" s="163" t="s">
        <v>1</v>
      </c>
      <c r="N213" s="164" t="s">
        <v>35</v>
      </c>
      <c r="O213" s="161">
        <v>0</v>
      </c>
      <c r="P213" s="161">
        <f>O213*H213</f>
        <v>0</v>
      </c>
      <c r="Q213" s="161">
        <v>0</v>
      </c>
      <c r="R213" s="161">
        <f>Q213*H213</f>
        <v>0</v>
      </c>
      <c r="S213" s="161">
        <v>0</v>
      </c>
      <c r="T213" s="162">
        <f>S213*H213</f>
        <v>0</v>
      </c>
      <c r="AR213" s="147" t="s">
        <v>1136</v>
      </c>
      <c r="AT213" s="147" t="s">
        <v>197</v>
      </c>
      <c r="AU213" s="147" t="s">
        <v>82</v>
      </c>
      <c r="AY213" s="13" t="s">
        <v>195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3" t="s">
        <v>82</v>
      </c>
      <c r="BK213" s="148">
        <f>ROUND(I213*H213,2)</f>
        <v>0</v>
      </c>
      <c r="BL213" s="13" t="s">
        <v>1136</v>
      </c>
      <c r="BM213" s="147" t="s">
        <v>497</v>
      </c>
    </row>
    <row r="214" spans="2:65" s="1" customFormat="1" ht="6.95" customHeight="1">
      <c r="B214" s="40"/>
      <c r="C214" s="41"/>
      <c r="D214" s="41"/>
      <c r="E214" s="41"/>
      <c r="F214" s="41"/>
      <c r="G214" s="41"/>
      <c r="H214" s="41"/>
      <c r="I214" s="41"/>
      <c r="J214" s="41"/>
      <c r="K214" s="41"/>
      <c r="L214" s="25"/>
    </row>
  </sheetData>
  <autoFilter ref="C127:K213" xr:uid="{00000000-0009-0000-0000-00000D000000}"/>
  <mergeCells count="8">
    <mergeCell ref="E118:H118"/>
    <mergeCell ref="E120:H12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56"/>
  <sheetViews>
    <sheetView showGridLines="0" topLeftCell="A136" workbookViewId="0">
      <selection activeCell="W132" sqref="W13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123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2416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ROUND(J120,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ROUND((SUM(BE120:BE155)),  2)</f>
        <v>0</v>
      </c>
      <c r="G33" s="93"/>
      <c r="H33" s="93"/>
      <c r="I33" s="94">
        <v>0.23</v>
      </c>
      <c r="J33" s="92">
        <f>ROUND(((SUM(BE120:BE155))*I33),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ROUND((SUM(BF120:BF155)),  2)</f>
        <v>0</v>
      </c>
      <c r="I34" s="95">
        <v>0.23</v>
      </c>
      <c r="J34" s="82">
        <f>ROUND(((SUM(BF120:BF155))*I34),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ROUND((SUM(BG120:BG155)),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ROUND((SUM(BH120:BH155)),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ROUND((SUM(BI120:BI155)),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SO03 - Elektrická prípojka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J120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179</v>
      </c>
      <c r="E97" s="109"/>
      <c r="F97" s="109"/>
      <c r="G97" s="109"/>
      <c r="H97" s="109"/>
      <c r="I97" s="109"/>
      <c r="J97" s="110">
        <f>J121</f>
        <v>0</v>
      </c>
      <c r="L97" s="107"/>
    </row>
    <row r="98" spans="2:12" s="9" customFormat="1" ht="19.899999999999999" customHeight="1">
      <c r="B98" s="111"/>
      <c r="D98" s="112" t="s">
        <v>1069</v>
      </c>
      <c r="E98" s="113"/>
      <c r="F98" s="113"/>
      <c r="G98" s="113"/>
      <c r="H98" s="113"/>
      <c r="I98" s="113"/>
      <c r="J98" s="114">
        <f>J122</f>
        <v>0</v>
      </c>
      <c r="L98" s="111"/>
    </row>
    <row r="99" spans="2:12" s="9" customFormat="1" ht="19.899999999999999" customHeight="1">
      <c r="B99" s="111"/>
      <c r="D99" s="112" t="s">
        <v>2417</v>
      </c>
      <c r="E99" s="113"/>
      <c r="F99" s="113"/>
      <c r="G99" s="113"/>
      <c r="H99" s="113"/>
      <c r="I99" s="113"/>
      <c r="J99" s="114">
        <f>J142</f>
        <v>0</v>
      </c>
      <c r="L99" s="111"/>
    </row>
    <row r="100" spans="2:12" s="9" customFormat="1" ht="19.899999999999999" customHeight="1">
      <c r="B100" s="111"/>
      <c r="D100" s="112" t="s">
        <v>1070</v>
      </c>
      <c r="E100" s="113"/>
      <c r="F100" s="113"/>
      <c r="G100" s="113"/>
      <c r="H100" s="113"/>
      <c r="I100" s="113"/>
      <c r="J100" s="114">
        <f>J153</f>
        <v>0</v>
      </c>
      <c r="L100" s="111"/>
    </row>
    <row r="101" spans="2:12" s="1" customFormat="1" ht="21.75" customHeight="1">
      <c r="B101" s="25"/>
      <c r="L101" s="25"/>
    </row>
    <row r="102" spans="2:12" s="1" customFormat="1" ht="6.95" customHeight="1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25"/>
    </row>
    <row r="106" spans="2:12" s="1" customFormat="1" ht="6.95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25"/>
    </row>
    <row r="107" spans="2:12" s="1" customFormat="1" ht="24.95" customHeight="1">
      <c r="B107" s="25"/>
      <c r="C107" s="17" t="s">
        <v>181</v>
      </c>
      <c r="L107" s="25"/>
    </row>
    <row r="108" spans="2:12" s="1" customFormat="1" ht="6.95" customHeight="1">
      <c r="B108" s="25"/>
      <c r="L108" s="25"/>
    </row>
    <row r="109" spans="2:12" s="1" customFormat="1" ht="12" customHeight="1">
      <c r="B109" s="25"/>
      <c r="C109" s="22" t="s">
        <v>13</v>
      </c>
      <c r="L109" s="25"/>
    </row>
    <row r="110" spans="2:12" s="1" customFormat="1" ht="16.5" customHeight="1">
      <c r="B110" s="25"/>
      <c r="E110" s="207" t="str">
        <f>E7</f>
        <v>Športová hala OLYMPIA v Nitre</v>
      </c>
      <c r="F110" s="209"/>
      <c r="G110" s="209"/>
      <c r="H110" s="209"/>
      <c r="L110" s="25"/>
    </row>
    <row r="111" spans="2:12" s="1" customFormat="1" ht="12" customHeight="1">
      <c r="B111" s="25"/>
      <c r="C111" s="22" t="s">
        <v>143</v>
      </c>
      <c r="L111" s="25"/>
    </row>
    <row r="112" spans="2:12" s="1" customFormat="1" ht="16.5" customHeight="1">
      <c r="B112" s="25"/>
      <c r="E112" s="194" t="str">
        <f>E9</f>
        <v>SO03 - Elektrická prípojka</v>
      </c>
      <c r="F112" s="208"/>
      <c r="G112" s="208"/>
      <c r="H112" s="208"/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17</v>
      </c>
      <c r="F114" s="20" t="str">
        <f>F12</f>
        <v>Nitra</v>
      </c>
      <c r="I114" s="22" t="s">
        <v>18</v>
      </c>
      <c r="J114" s="48" t="str">
        <f>IF(J12="","",J12)</f>
        <v>8. 7. 2025</v>
      </c>
      <c r="L114" s="25"/>
    </row>
    <row r="115" spans="2:65" s="1" customFormat="1" ht="6.95" customHeight="1">
      <c r="B115" s="25"/>
      <c r="L115" s="25"/>
    </row>
    <row r="116" spans="2:65" s="1" customFormat="1" ht="15.2" customHeight="1">
      <c r="B116" s="25"/>
      <c r="C116" s="22" t="s">
        <v>20</v>
      </c>
      <c r="F116" s="20" t="str">
        <f>E15</f>
        <v>Športová hala OLYMPIA s.r.o.</v>
      </c>
      <c r="I116" s="22" t="s">
        <v>24</v>
      </c>
      <c r="J116" s="23" t="str">
        <f>E21</f>
        <v>Ing. Stanislav Karas</v>
      </c>
      <c r="L116" s="25"/>
    </row>
    <row r="117" spans="2:65" s="1" customFormat="1" ht="15.2" customHeight="1">
      <c r="B117" s="25"/>
      <c r="C117" s="22" t="s">
        <v>23</v>
      </c>
      <c r="F117" s="20" t="str">
        <f>IF(E18="","",E18)</f>
        <v/>
      </c>
      <c r="I117" s="22" t="s">
        <v>27</v>
      </c>
      <c r="J117" s="23">
        <f>E24</f>
        <v>0</v>
      </c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15"/>
      <c r="C119" s="116" t="s">
        <v>182</v>
      </c>
      <c r="D119" s="117" t="s">
        <v>54</v>
      </c>
      <c r="E119" s="117" t="s">
        <v>50</v>
      </c>
      <c r="F119" s="117" t="s">
        <v>51</v>
      </c>
      <c r="G119" s="117" t="s">
        <v>183</v>
      </c>
      <c r="H119" s="117" t="s">
        <v>184</v>
      </c>
      <c r="I119" s="117" t="s">
        <v>185</v>
      </c>
      <c r="J119" s="118" t="s">
        <v>149</v>
      </c>
      <c r="K119" s="119" t="s">
        <v>186</v>
      </c>
      <c r="L119" s="115"/>
      <c r="M119" s="55" t="s">
        <v>1</v>
      </c>
      <c r="N119" s="56" t="s">
        <v>33</v>
      </c>
      <c r="O119" s="56" t="s">
        <v>187</v>
      </c>
      <c r="P119" s="56" t="s">
        <v>188</v>
      </c>
      <c r="Q119" s="56" t="s">
        <v>189</v>
      </c>
      <c r="R119" s="56" t="s">
        <v>190</v>
      </c>
      <c r="S119" s="56" t="s">
        <v>191</v>
      </c>
      <c r="T119" s="57" t="s">
        <v>192</v>
      </c>
    </row>
    <row r="120" spans="2:65" s="1" customFormat="1" ht="22.9" customHeight="1">
      <c r="B120" s="25"/>
      <c r="C120" s="60" t="s">
        <v>150</v>
      </c>
      <c r="J120" s="120">
        <f>BK120</f>
        <v>0</v>
      </c>
      <c r="L120" s="25"/>
      <c r="M120" s="58"/>
      <c r="N120" s="49"/>
      <c r="O120" s="49"/>
      <c r="P120" s="121">
        <f>P121</f>
        <v>0</v>
      </c>
      <c r="Q120" s="49"/>
      <c r="R120" s="121">
        <f>R121</f>
        <v>8.4779999999999998</v>
      </c>
      <c r="S120" s="49"/>
      <c r="T120" s="122">
        <f>T121</f>
        <v>0</v>
      </c>
      <c r="AT120" s="13" t="s">
        <v>68</v>
      </c>
      <c r="AU120" s="13" t="s">
        <v>151</v>
      </c>
      <c r="BK120" s="123">
        <f>BK121</f>
        <v>0</v>
      </c>
    </row>
    <row r="121" spans="2:65" s="11" customFormat="1" ht="25.9" customHeight="1">
      <c r="B121" s="124"/>
      <c r="D121" s="125" t="s">
        <v>68</v>
      </c>
      <c r="E121" s="126" t="s">
        <v>270</v>
      </c>
      <c r="F121" s="126" t="s">
        <v>995</v>
      </c>
      <c r="J121" s="127">
        <f>BK121</f>
        <v>0</v>
      </c>
      <c r="L121" s="124"/>
      <c r="M121" s="128"/>
      <c r="P121" s="129">
        <f>P122+P142+P153</f>
        <v>0</v>
      </c>
      <c r="R121" s="129">
        <f>R122+R142+R153</f>
        <v>8.4779999999999998</v>
      </c>
      <c r="T121" s="130">
        <f>T122+T142+T153</f>
        <v>0</v>
      </c>
      <c r="AR121" s="125" t="s">
        <v>88</v>
      </c>
      <c r="AT121" s="131" t="s">
        <v>68</v>
      </c>
      <c r="AU121" s="131" t="s">
        <v>69</v>
      </c>
      <c r="AY121" s="125" t="s">
        <v>195</v>
      </c>
      <c r="BK121" s="132">
        <f>BK122+BK142+BK153</f>
        <v>0</v>
      </c>
    </row>
    <row r="122" spans="2:65" s="11" customFormat="1" ht="22.9" customHeight="1">
      <c r="B122" s="124"/>
      <c r="D122" s="125" t="s">
        <v>68</v>
      </c>
      <c r="E122" s="133" t="s">
        <v>1071</v>
      </c>
      <c r="F122" s="133" t="s">
        <v>1072</v>
      </c>
      <c r="J122" s="134">
        <f>BK122</f>
        <v>0</v>
      </c>
      <c r="L122" s="124"/>
      <c r="M122" s="128"/>
      <c r="P122" s="129">
        <f>SUM(P123:P141)</f>
        <v>0</v>
      </c>
      <c r="R122" s="129">
        <f>SUM(R123:R141)</f>
        <v>0.66200000000000003</v>
      </c>
      <c r="T122" s="130">
        <f>SUM(T123:T141)</f>
        <v>0</v>
      </c>
      <c r="AR122" s="125" t="s">
        <v>88</v>
      </c>
      <c r="AT122" s="131" t="s">
        <v>68</v>
      </c>
      <c r="AU122" s="131" t="s">
        <v>76</v>
      </c>
      <c r="AY122" s="125" t="s">
        <v>195</v>
      </c>
      <c r="BK122" s="132">
        <f>SUM(BK123:BK141)</f>
        <v>0</v>
      </c>
    </row>
    <row r="123" spans="2:65" s="1" customFormat="1" ht="16.5" customHeight="1">
      <c r="B123" s="135"/>
      <c r="C123" s="136" t="s">
        <v>76</v>
      </c>
      <c r="D123" s="136" t="s">
        <v>197</v>
      </c>
      <c r="E123" s="137" t="s">
        <v>76</v>
      </c>
      <c r="F123" s="138" t="s">
        <v>2418</v>
      </c>
      <c r="G123" s="139" t="s">
        <v>299</v>
      </c>
      <c r="H123" s="140">
        <v>75</v>
      </c>
      <c r="I123" s="141"/>
      <c r="J123" s="141"/>
      <c r="K123" s="142"/>
      <c r="L123" s="25"/>
      <c r="M123" s="143" t="s">
        <v>1</v>
      </c>
      <c r="N123" s="144" t="s">
        <v>35</v>
      </c>
      <c r="O123" s="145">
        <v>0</v>
      </c>
      <c r="P123" s="145">
        <f t="shared" ref="P123:P141" si="0">O123*H123</f>
        <v>0</v>
      </c>
      <c r="Q123" s="145">
        <v>0</v>
      </c>
      <c r="R123" s="145">
        <f t="shared" ref="R123:R141" si="1">Q123*H123</f>
        <v>0</v>
      </c>
      <c r="S123" s="145">
        <v>0</v>
      </c>
      <c r="T123" s="146">
        <f t="shared" ref="T123:T141" si="2">S123*H123</f>
        <v>0</v>
      </c>
      <c r="AR123" s="147" t="s">
        <v>426</v>
      </c>
      <c r="AT123" s="147" t="s">
        <v>197</v>
      </c>
      <c r="AU123" s="147" t="s">
        <v>82</v>
      </c>
      <c r="AY123" s="13" t="s">
        <v>195</v>
      </c>
      <c r="BE123" s="148">
        <f t="shared" ref="BE123:BE141" si="3">IF(N123="základná",J123,0)</f>
        <v>0</v>
      </c>
      <c r="BF123" s="148">
        <f t="shared" ref="BF123:BF141" si="4">IF(N123="znížená",J123,0)</f>
        <v>0</v>
      </c>
      <c r="BG123" s="148">
        <f t="shared" ref="BG123:BG141" si="5">IF(N123="zákl. prenesená",J123,0)</f>
        <v>0</v>
      </c>
      <c r="BH123" s="148">
        <f t="shared" ref="BH123:BH141" si="6">IF(N123="zníž. prenesená",J123,0)</f>
        <v>0</v>
      </c>
      <c r="BI123" s="148">
        <f t="shared" ref="BI123:BI141" si="7">IF(N123="nulová",J123,0)</f>
        <v>0</v>
      </c>
      <c r="BJ123" s="13" t="s">
        <v>82</v>
      </c>
      <c r="BK123" s="148">
        <f t="shared" ref="BK123:BK141" si="8">ROUND(I123*H123,2)</f>
        <v>0</v>
      </c>
      <c r="BL123" s="13" t="s">
        <v>426</v>
      </c>
      <c r="BM123" s="147" t="s">
        <v>201</v>
      </c>
    </row>
    <row r="124" spans="2:65" s="1" customFormat="1" ht="24.2" customHeight="1">
      <c r="B124" s="135"/>
      <c r="C124" s="149" t="s">
        <v>82</v>
      </c>
      <c r="D124" s="149" t="s">
        <v>270</v>
      </c>
      <c r="E124" s="150" t="s">
        <v>82</v>
      </c>
      <c r="F124" s="151" t="s">
        <v>2419</v>
      </c>
      <c r="G124" s="152" t="s">
        <v>299</v>
      </c>
      <c r="H124" s="153">
        <v>75</v>
      </c>
      <c r="I124" s="154"/>
      <c r="J124" s="154"/>
      <c r="K124" s="155"/>
      <c r="L124" s="156"/>
      <c r="M124" s="157" t="s">
        <v>1</v>
      </c>
      <c r="N124" s="158" t="s">
        <v>35</v>
      </c>
      <c r="O124" s="145">
        <v>0</v>
      </c>
      <c r="P124" s="145">
        <f t="shared" si="0"/>
        <v>0</v>
      </c>
      <c r="Q124" s="145">
        <v>1.48E-3</v>
      </c>
      <c r="R124" s="145">
        <f t="shared" si="1"/>
        <v>0.111</v>
      </c>
      <c r="S124" s="145">
        <v>0</v>
      </c>
      <c r="T124" s="146">
        <f t="shared" si="2"/>
        <v>0</v>
      </c>
      <c r="AR124" s="147" t="s">
        <v>1004</v>
      </c>
      <c r="AT124" s="147" t="s">
        <v>270</v>
      </c>
      <c r="AU124" s="147" t="s">
        <v>82</v>
      </c>
      <c r="AY124" s="13" t="s">
        <v>195</v>
      </c>
      <c r="BE124" s="148">
        <f t="shared" si="3"/>
        <v>0</v>
      </c>
      <c r="BF124" s="148">
        <f t="shared" si="4"/>
        <v>0</v>
      </c>
      <c r="BG124" s="148">
        <f t="shared" si="5"/>
        <v>0</v>
      </c>
      <c r="BH124" s="148">
        <f t="shared" si="6"/>
        <v>0</v>
      </c>
      <c r="BI124" s="148">
        <f t="shared" si="7"/>
        <v>0</v>
      </c>
      <c r="BJ124" s="13" t="s">
        <v>82</v>
      </c>
      <c r="BK124" s="148">
        <f t="shared" si="8"/>
        <v>0</v>
      </c>
      <c r="BL124" s="13" t="s">
        <v>426</v>
      </c>
      <c r="BM124" s="147" t="s">
        <v>215</v>
      </c>
    </row>
    <row r="125" spans="2:65" s="1" customFormat="1" ht="24.2" customHeight="1">
      <c r="B125" s="135"/>
      <c r="C125" s="136" t="s">
        <v>88</v>
      </c>
      <c r="D125" s="136" t="s">
        <v>197</v>
      </c>
      <c r="E125" s="137" t="s">
        <v>88</v>
      </c>
      <c r="F125" s="138" t="s">
        <v>2420</v>
      </c>
      <c r="G125" s="139" t="s">
        <v>336</v>
      </c>
      <c r="H125" s="140">
        <v>6</v>
      </c>
      <c r="I125" s="141"/>
      <c r="J125" s="141"/>
      <c r="K125" s="142"/>
      <c r="L125" s="25"/>
      <c r="M125" s="143" t="s">
        <v>1</v>
      </c>
      <c r="N125" s="144" t="s">
        <v>35</v>
      </c>
      <c r="O125" s="145">
        <v>0</v>
      </c>
      <c r="P125" s="145">
        <f t="shared" si="0"/>
        <v>0</v>
      </c>
      <c r="Q125" s="145">
        <v>0</v>
      </c>
      <c r="R125" s="145">
        <f t="shared" si="1"/>
        <v>0</v>
      </c>
      <c r="S125" s="145">
        <v>0</v>
      </c>
      <c r="T125" s="146">
        <f t="shared" si="2"/>
        <v>0</v>
      </c>
      <c r="AR125" s="147" t="s">
        <v>426</v>
      </c>
      <c r="AT125" s="147" t="s">
        <v>197</v>
      </c>
      <c r="AU125" s="147" t="s">
        <v>82</v>
      </c>
      <c r="AY125" s="13" t="s">
        <v>195</v>
      </c>
      <c r="BE125" s="148">
        <f t="shared" si="3"/>
        <v>0</v>
      </c>
      <c r="BF125" s="148">
        <f t="shared" si="4"/>
        <v>0</v>
      </c>
      <c r="BG125" s="148">
        <f t="shared" si="5"/>
        <v>0</v>
      </c>
      <c r="BH125" s="148">
        <f t="shared" si="6"/>
        <v>0</v>
      </c>
      <c r="BI125" s="148">
        <f t="shared" si="7"/>
        <v>0</v>
      </c>
      <c r="BJ125" s="13" t="s">
        <v>82</v>
      </c>
      <c r="BK125" s="148">
        <f t="shared" si="8"/>
        <v>0</v>
      </c>
      <c r="BL125" s="13" t="s">
        <v>426</v>
      </c>
      <c r="BM125" s="147" t="s">
        <v>222</v>
      </c>
    </row>
    <row r="126" spans="2:65" s="1" customFormat="1" ht="16.5" customHeight="1">
      <c r="B126" s="135"/>
      <c r="C126" s="149" t="s">
        <v>201</v>
      </c>
      <c r="D126" s="149" t="s">
        <v>270</v>
      </c>
      <c r="E126" s="150" t="s">
        <v>201</v>
      </c>
      <c r="F126" s="151" t="s">
        <v>2421</v>
      </c>
      <c r="G126" s="152" t="s">
        <v>336</v>
      </c>
      <c r="H126" s="153">
        <v>6</v>
      </c>
      <c r="I126" s="154"/>
      <c r="J126" s="154"/>
      <c r="K126" s="155"/>
      <c r="L126" s="156"/>
      <c r="M126" s="157" t="s">
        <v>1</v>
      </c>
      <c r="N126" s="158" t="s">
        <v>35</v>
      </c>
      <c r="O126" s="145">
        <v>0</v>
      </c>
      <c r="P126" s="145">
        <f t="shared" si="0"/>
        <v>0</v>
      </c>
      <c r="Q126" s="145">
        <v>1.6666666666666701E-4</v>
      </c>
      <c r="R126" s="145">
        <f t="shared" si="1"/>
        <v>1.0000000000000022E-3</v>
      </c>
      <c r="S126" s="145">
        <v>0</v>
      </c>
      <c r="T126" s="146">
        <f t="shared" si="2"/>
        <v>0</v>
      </c>
      <c r="AR126" s="147" t="s">
        <v>1004</v>
      </c>
      <c r="AT126" s="147" t="s">
        <v>270</v>
      </c>
      <c r="AU126" s="147" t="s">
        <v>82</v>
      </c>
      <c r="AY126" s="13" t="s">
        <v>195</v>
      </c>
      <c r="BE126" s="148">
        <f t="shared" si="3"/>
        <v>0</v>
      </c>
      <c r="BF126" s="148">
        <f t="shared" si="4"/>
        <v>0</v>
      </c>
      <c r="BG126" s="148">
        <f t="shared" si="5"/>
        <v>0</v>
      </c>
      <c r="BH126" s="148">
        <f t="shared" si="6"/>
        <v>0</v>
      </c>
      <c r="BI126" s="148">
        <f t="shared" si="7"/>
        <v>0</v>
      </c>
      <c r="BJ126" s="13" t="s">
        <v>82</v>
      </c>
      <c r="BK126" s="148">
        <f t="shared" si="8"/>
        <v>0</v>
      </c>
      <c r="BL126" s="13" t="s">
        <v>426</v>
      </c>
      <c r="BM126" s="147" t="s">
        <v>230</v>
      </c>
    </row>
    <row r="127" spans="2:65" s="1" customFormat="1" ht="24.2" customHeight="1">
      <c r="B127" s="135"/>
      <c r="C127" s="136" t="s">
        <v>211</v>
      </c>
      <c r="D127" s="136" t="s">
        <v>197</v>
      </c>
      <c r="E127" s="137" t="s">
        <v>211</v>
      </c>
      <c r="F127" s="138" t="s">
        <v>2422</v>
      </c>
      <c r="G127" s="139" t="s">
        <v>336</v>
      </c>
      <c r="H127" s="140">
        <v>14</v>
      </c>
      <c r="I127" s="141"/>
      <c r="J127" s="141"/>
      <c r="K127" s="142"/>
      <c r="L127" s="25"/>
      <c r="M127" s="143" t="s">
        <v>1</v>
      </c>
      <c r="N127" s="144" t="s">
        <v>35</v>
      </c>
      <c r="O127" s="145">
        <v>0</v>
      </c>
      <c r="P127" s="145">
        <f t="shared" si="0"/>
        <v>0</v>
      </c>
      <c r="Q127" s="145">
        <v>0</v>
      </c>
      <c r="R127" s="145">
        <f t="shared" si="1"/>
        <v>0</v>
      </c>
      <c r="S127" s="145">
        <v>0</v>
      </c>
      <c r="T127" s="146">
        <f t="shared" si="2"/>
        <v>0</v>
      </c>
      <c r="AR127" s="147" t="s">
        <v>426</v>
      </c>
      <c r="AT127" s="147" t="s">
        <v>197</v>
      </c>
      <c r="AU127" s="147" t="s">
        <v>82</v>
      </c>
      <c r="AY127" s="13" t="s">
        <v>195</v>
      </c>
      <c r="BE127" s="148">
        <f t="shared" si="3"/>
        <v>0</v>
      </c>
      <c r="BF127" s="148">
        <f t="shared" si="4"/>
        <v>0</v>
      </c>
      <c r="BG127" s="148">
        <f t="shared" si="5"/>
        <v>0</v>
      </c>
      <c r="BH127" s="148">
        <f t="shared" si="6"/>
        <v>0</v>
      </c>
      <c r="BI127" s="148">
        <f t="shared" si="7"/>
        <v>0</v>
      </c>
      <c r="BJ127" s="13" t="s">
        <v>82</v>
      </c>
      <c r="BK127" s="148">
        <f t="shared" si="8"/>
        <v>0</v>
      </c>
      <c r="BL127" s="13" t="s">
        <v>426</v>
      </c>
      <c r="BM127" s="147" t="s">
        <v>238</v>
      </c>
    </row>
    <row r="128" spans="2:65" s="1" customFormat="1" ht="16.5" customHeight="1">
      <c r="B128" s="135"/>
      <c r="C128" s="149" t="s">
        <v>215</v>
      </c>
      <c r="D128" s="149" t="s">
        <v>270</v>
      </c>
      <c r="E128" s="150" t="s">
        <v>215</v>
      </c>
      <c r="F128" s="151" t="s">
        <v>2423</v>
      </c>
      <c r="G128" s="152" t="s">
        <v>336</v>
      </c>
      <c r="H128" s="153">
        <v>14</v>
      </c>
      <c r="I128" s="154"/>
      <c r="J128" s="154"/>
      <c r="K128" s="155"/>
      <c r="L128" s="156"/>
      <c r="M128" s="157" t="s">
        <v>1</v>
      </c>
      <c r="N128" s="158" t="s">
        <v>35</v>
      </c>
      <c r="O128" s="145">
        <v>0</v>
      </c>
      <c r="P128" s="145">
        <f t="shared" si="0"/>
        <v>0</v>
      </c>
      <c r="Q128" s="145">
        <v>2.8571428571428601E-4</v>
      </c>
      <c r="R128" s="145">
        <f t="shared" si="1"/>
        <v>4.0000000000000044E-3</v>
      </c>
      <c r="S128" s="145">
        <v>0</v>
      </c>
      <c r="T128" s="146">
        <f t="shared" si="2"/>
        <v>0</v>
      </c>
      <c r="AR128" s="147" t="s">
        <v>1004</v>
      </c>
      <c r="AT128" s="147" t="s">
        <v>270</v>
      </c>
      <c r="AU128" s="147" t="s">
        <v>82</v>
      </c>
      <c r="AY128" s="13" t="s">
        <v>195</v>
      </c>
      <c r="BE128" s="148">
        <f t="shared" si="3"/>
        <v>0</v>
      </c>
      <c r="BF128" s="148">
        <f t="shared" si="4"/>
        <v>0</v>
      </c>
      <c r="BG128" s="148">
        <f t="shared" si="5"/>
        <v>0</v>
      </c>
      <c r="BH128" s="148">
        <f t="shared" si="6"/>
        <v>0</v>
      </c>
      <c r="BI128" s="148">
        <f t="shared" si="7"/>
        <v>0</v>
      </c>
      <c r="BJ128" s="13" t="s">
        <v>82</v>
      </c>
      <c r="BK128" s="148">
        <f t="shared" si="8"/>
        <v>0</v>
      </c>
      <c r="BL128" s="13" t="s">
        <v>426</v>
      </c>
      <c r="BM128" s="147" t="s">
        <v>244</v>
      </c>
    </row>
    <row r="129" spans="2:65" s="1" customFormat="1" ht="16.5" customHeight="1">
      <c r="B129" s="135"/>
      <c r="C129" s="136" t="s">
        <v>218</v>
      </c>
      <c r="D129" s="136" t="s">
        <v>197</v>
      </c>
      <c r="E129" s="137" t="s">
        <v>218</v>
      </c>
      <c r="F129" s="138" t="s">
        <v>2424</v>
      </c>
      <c r="G129" s="139" t="s">
        <v>336</v>
      </c>
      <c r="H129" s="140">
        <v>3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</v>
      </c>
      <c r="P129" s="145">
        <f t="shared" si="0"/>
        <v>0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426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426</v>
      </c>
      <c r="BM129" s="147" t="s">
        <v>251</v>
      </c>
    </row>
    <row r="130" spans="2:65" s="1" customFormat="1" ht="21.75" customHeight="1">
      <c r="B130" s="135"/>
      <c r="C130" s="149" t="s">
        <v>222</v>
      </c>
      <c r="D130" s="149" t="s">
        <v>270</v>
      </c>
      <c r="E130" s="150" t="s">
        <v>222</v>
      </c>
      <c r="F130" s="151" t="s">
        <v>2425</v>
      </c>
      <c r="G130" s="152" t="s">
        <v>336</v>
      </c>
      <c r="H130" s="153">
        <v>3</v>
      </c>
      <c r="I130" s="154"/>
      <c r="J130" s="154"/>
      <c r="K130" s="155"/>
      <c r="L130" s="156"/>
      <c r="M130" s="157" t="s">
        <v>1</v>
      </c>
      <c r="N130" s="158" t="s">
        <v>35</v>
      </c>
      <c r="O130" s="145">
        <v>0</v>
      </c>
      <c r="P130" s="145">
        <f t="shared" si="0"/>
        <v>0</v>
      </c>
      <c r="Q130" s="145">
        <v>3.33333333333333E-4</v>
      </c>
      <c r="R130" s="145">
        <f t="shared" si="1"/>
        <v>9.9999999999999894E-4</v>
      </c>
      <c r="S130" s="145">
        <v>0</v>
      </c>
      <c r="T130" s="146">
        <f t="shared" si="2"/>
        <v>0</v>
      </c>
      <c r="AR130" s="147" t="s">
        <v>1004</v>
      </c>
      <c r="AT130" s="147" t="s">
        <v>270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426</v>
      </c>
      <c r="BM130" s="147" t="s">
        <v>254</v>
      </c>
    </row>
    <row r="131" spans="2:65" s="1" customFormat="1" ht="21.75" customHeight="1">
      <c r="B131" s="135"/>
      <c r="C131" s="136" t="s">
        <v>226</v>
      </c>
      <c r="D131" s="136" t="s">
        <v>197</v>
      </c>
      <c r="E131" s="137" t="s">
        <v>226</v>
      </c>
      <c r="F131" s="138" t="s">
        <v>2426</v>
      </c>
      <c r="G131" s="139" t="s">
        <v>336</v>
      </c>
      <c r="H131" s="140">
        <v>1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</v>
      </c>
      <c r="P131" s="145">
        <f t="shared" si="0"/>
        <v>0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426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426</v>
      </c>
      <c r="BM131" s="147" t="s">
        <v>258</v>
      </c>
    </row>
    <row r="132" spans="2:65" s="1" customFormat="1" ht="24.2" customHeight="1">
      <c r="B132" s="135"/>
      <c r="C132" s="149" t="s">
        <v>230</v>
      </c>
      <c r="D132" s="149" t="s">
        <v>270</v>
      </c>
      <c r="E132" s="150" t="s">
        <v>230</v>
      </c>
      <c r="F132" s="151" t="s">
        <v>2427</v>
      </c>
      <c r="G132" s="152" t="s">
        <v>336</v>
      </c>
      <c r="H132" s="153">
        <v>1</v>
      </c>
      <c r="I132" s="154"/>
      <c r="J132" s="154"/>
      <c r="K132" s="155"/>
      <c r="L132" s="156"/>
      <c r="M132" s="157" t="s">
        <v>1</v>
      </c>
      <c r="N132" s="158" t="s">
        <v>35</v>
      </c>
      <c r="O132" s="145">
        <v>0</v>
      </c>
      <c r="P132" s="145">
        <f t="shared" si="0"/>
        <v>0</v>
      </c>
      <c r="Q132" s="145">
        <v>1.6E-2</v>
      </c>
      <c r="R132" s="145">
        <f t="shared" si="1"/>
        <v>1.6E-2</v>
      </c>
      <c r="S132" s="145">
        <v>0</v>
      </c>
      <c r="T132" s="146">
        <f t="shared" si="2"/>
        <v>0</v>
      </c>
      <c r="AR132" s="147" t="s">
        <v>1004</v>
      </c>
      <c r="AT132" s="147" t="s">
        <v>270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426</v>
      </c>
      <c r="BM132" s="147" t="s">
        <v>261</v>
      </c>
    </row>
    <row r="133" spans="2:65" s="1" customFormat="1" ht="21.75" customHeight="1">
      <c r="B133" s="135"/>
      <c r="C133" s="136" t="s">
        <v>234</v>
      </c>
      <c r="D133" s="136" t="s">
        <v>197</v>
      </c>
      <c r="E133" s="137" t="s">
        <v>234</v>
      </c>
      <c r="F133" s="138" t="s">
        <v>2428</v>
      </c>
      <c r="G133" s="139" t="s">
        <v>299</v>
      </c>
      <c r="H133" s="140">
        <v>45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426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426</v>
      </c>
      <c r="BM133" s="147" t="s">
        <v>265</v>
      </c>
    </row>
    <row r="134" spans="2:65" s="1" customFormat="1" ht="16.5" customHeight="1">
      <c r="B134" s="135"/>
      <c r="C134" s="149" t="s">
        <v>238</v>
      </c>
      <c r="D134" s="149" t="s">
        <v>270</v>
      </c>
      <c r="E134" s="150" t="s">
        <v>238</v>
      </c>
      <c r="F134" s="151" t="s">
        <v>2429</v>
      </c>
      <c r="G134" s="152" t="s">
        <v>299</v>
      </c>
      <c r="H134" s="153">
        <v>45</v>
      </c>
      <c r="I134" s="154"/>
      <c r="J134" s="154"/>
      <c r="K134" s="155"/>
      <c r="L134" s="156"/>
      <c r="M134" s="157" t="s">
        <v>1</v>
      </c>
      <c r="N134" s="158" t="s">
        <v>35</v>
      </c>
      <c r="O134" s="145">
        <v>0</v>
      </c>
      <c r="P134" s="145">
        <f t="shared" si="0"/>
        <v>0</v>
      </c>
      <c r="Q134" s="145">
        <v>2.8888888888888898E-4</v>
      </c>
      <c r="R134" s="145">
        <f t="shared" si="1"/>
        <v>1.3000000000000005E-2</v>
      </c>
      <c r="S134" s="145">
        <v>0</v>
      </c>
      <c r="T134" s="146">
        <f t="shared" si="2"/>
        <v>0</v>
      </c>
      <c r="AR134" s="147" t="s">
        <v>1004</v>
      </c>
      <c r="AT134" s="147" t="s">
        <v>270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426</v>
      </c>
      <c r="BM134" s="147" t="s">
        <v>268</v>
      </c>
    </row>
    <row r="135" spans="2:65" s="1" customFormat="1" ht="24.2" customHeight="1">
      <c r="B135" s="135"/>
      <c r="C135" s="136" t="s">
        <v>241</v>
      </c>
      <c r="D135" s="136" t="s">
        <v>197</v>
      </c>
      <c r="E135" s="137" t="s">
        <v>241</v>
      </c>
      <c r="F135" s="138" t="s">
        <v>2430</v>
      </c>
      <c r="G135" s="139" t="s">
        <v>299</v>
      </c>
      <c r="H135" s="140">
        <v>45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426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426</v>
      </c>
      <c r="BM135" s="147" t="s">
        <v>273</v>
      </c>
    </row>
    <row r="136" spans="2:65" s="1" customFormat="1" ht="16.5" customHeight="1">
      <c r="B136" s="135"/>
      <c r="C136" s="149" t="s">
        <v>244</v>
      </c>
      <c r="D136" s="149" t="s">
        <v>270</v>
      </c>
      <c r="E136" s="150" t="s">
        <v>244</v>
      </c>
      <c r="F136" s="151" t="s">
        <v>2431</v>
      </c>
      <c r="G136" s="152" t="s">
        <v>299</v>
      </c>
      <c r="H136" s="153">
        <v>45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8.8000000000000005E-3</v>
      </c>
      <c r="R136" s="145">
        <f t="shared" si="1"/>
        <v>0.39600000000000002</v>
      </c>
      <c r="S136" s="145">
        <v>0</v>
      </c>
      <c r="T136" s="146">
        <f t="shared" si="2"/>
        <v>0</v>
      </c>
      <c r="AR136" s="147" t="s">
        <v>1004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426</v>
      </c>
      <c r="BM136" s="147" t="s">
        <v>276</v>
      </c>
    </row>
    <row r="137" spans="2:65" s="1" customFormat="1" ht="24.2" customHeight="1">
      <c r="B137" s="135"/>
      <c r="C137" s="136" t="s">
        <v>247</v>
      </c>
      <c r="D137" s="136" t="s">
        <v>197</v>
      </c>
      <c r="E137" s="137" t="s">
        <v>247</v>
      </c>
      <c r="F137" s="138" t="s">
        <v>2432</v>
      </c>
      <c r="G137" s="139" t="s">
        <v>299</v>
      </c>
      <c r="H137" s="140">
        <v>30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</v>
      </c>
      <c r="P137" s="145">
        <f t="shared" si="0"/>
        <v>0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426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426</v>
      </c>
      <c r="BM137" s="147" t="s">
        <v>279</v>
      </c>
    </row>
    <row r="138" spans="2:65" s="1" customFormat="1" ht="16.5" customHeight="1">
      <c r="B138" s="135"/>
      <c r="C138" s="149" t="s">
        <v>251</v>
      </c>
      <c r="D138" s="149" t="s">
        <v>270</v>
      </c>
      <c r="E138" s="150" t="s">
        <v>251</v>
      </c>
      <c r="F138" s="151" t="s">
        <v>2433</v>
      </c>
      <c r="G138" s="152" t="s">
        <v>299</v>
      </c>
      <c r="H138" s="153">
        <v>30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0"/>
        <v>0</v>
      </c>
      <c r="Q138" s="145">
        <v>4.0000000000000001E-3</v>
      </c>
      <c r="R138" s="145">
        <f t="shared" si="1"/>
        <v>0.12</v>
      </c>
      <c r="S138" s="145">
        <v>0</v>
      </c>
      <c r="T138" s="146">
        <f t="shared" si="2"/>
        <v>0</v>
      </c>
      <c r="AR138" s="147" t="s">
        <v>1004</v>
      </c>
      <c r="AT138" s="147" t="s">
        <v>270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426</v>
      </c>
      <c r="BM138" s="147" t="s">
        <v>285</v>
      </c>
    </row>
    <row r="139" spans="2:65" s="1" customFormat="1" ht="16.5" customHeight="1">
      <c r="B139" s="135"/>
      <c r="C139" s="136" t="s">
        <v>255</v>
      </c>
      <c r="D139" s="136" t="s">
        <v>197</v>
      </c>
      <c r="E139" s="137" t="s">
        <v>255</v>
      </c>
      <c r="F139" s="138" t="s">
        <v>2434</v>
      </c>
      <c r="G139" s="139" t="s">
        <v>596</v>
      </c>
      <c r="H139" s="140">
        <v>20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</v>
      </c>
      <c r="P139" s="145">
        <f t="shared" si="0"/>
        <v>0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426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426</v>
      </c>
      <c r="BM139" s="147" t="s">
        <v>287</v>
      </c>
    </row>
    <row r="140" spans="2:65" s="1" customFormat="1" ht="16.5" customHeight="1">
      <c r="B140" s="135"/>
      <c r="C140" s="136" t="s">
        <v>254</v>
      </c>
      <c r="D140" s="136" t="s">
        <v>197</v>
      </c>
      <c r="E140" s="137" t="s">
        <v>254</v>
      </c>
      <c r="F140" s="138" t="s">
        <v>2435</v>
      </c>
      <c r="G140" s="139" t="s">
        <v>596</v>
      </c>
      <c r="H140" s="140">
        <v>5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</v>
      </c>
      <c r="P140" s="145">
        <f t="shared" si="0"/>
        <v>0</v>
      </c>
      <c r="Q140" s="145">
        <v>0</v>
      </c>
      <c r="R140" s="145">
        <f t="shared" si="1"/>
        <v>0</v>
      </c>
      <c r="S140" s="145">
        <v>0</v>
      </c>
      <c r="T140" s="146">
        <f t="shared" si="2"/>
        <v>0</v>
      </c>
      <c r="AR140" s="147" t="s">
        <v>426</v>
      </c>
      <c r="AT140" s="147" t="s">
        <v>197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426</v>
      </c>
      <c r="BM140" s="147" t="s">
        <v>292</v>
      </c>
    </row>
    <row r="141" spans="2:65" s="1" customFormat="1" ht="16.5" customHeight="1">
      <c r="B141" s="135"/>
      <c r="C141" s="136" t="s">
        <v>262</v>
      </c>
      <c r="D141" s="136" t="s">
        <v>197</v>
      </c>
      <c r="E141" s="137" t="s">
        <v>262</v>
      </c>
      <c r="F141" s="138" t="s">
        <v>2436</v>
      </c>
      <c r="G141" s="139" t="s">
        <v>596</v>
      </c>
      <c r="H141" s="140">
        <v>6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</v>
      </c>
      <c r="P141" s="145">
        <f t="shared" si="0"/>
        <v>0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426</v>
      </c>
      <c r="AT141" s="147" t="s">
        <v>197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426</v>
      </c>
      <c r="BM141" s="147" t="s">
        <v>295</v>
      </c>
    </row>
    <row r="142" spans="2:65" s="11" customFormat="1" ht="22.9" customHeight="1">
      <c r="B142" s="124"/>
      <c r="D142" s="125" t="s">
        <v>68</v>
      </c>
      <c r="E142" s="133" t="s">
        <v>2437</v>
      </c>
      <c r="F142" s="133" t="s">
        <v>2438</v>
      </c>
      <c r="J142" s="134"/>
      <c r="L142" s="124"/>
      <c r="M142" s="128"/>
      <c r="P142" s="129">
        <f>SUM(P143:P152)</f>
        <v>0</v>
      </c>
      <c r="R142" s="129">
        <f>SUM(R143:R152)</f>
        <v>7.8159999999999998</v>
      </c>
      <c r="T142" s="130">
        <f>SUM(T143:T152)</f>
        <v>0</v>
      </c>
      <c r="AR142" s="125" t="s">
        <v>88</v>
      </c>
      <c r="AT142" s="131" t="s">
        <v>68</v>
      </c>
      <c r="AU142" s="131" t="s">
        <v>76</v>
      </c>
      <c r="AY142" s="125" t="s">
        <v>195</v>
      </c>
      <c r="BK142" s="132">
        <f>SUM(BK143:BK152)</f>
        <v>0</v>
      </c>
    </row>
    <row r="143" spans="2:65" s="1" customFormat="1" ht="24.2" customHeight="1">
      <c r="B143" s="135"/>
      <c r="C143" s="136" t="s">
        <v>258</v>
      </c>
      <c r="D143" s="136" t="s">
        <v>197</v>
      </c>
      <c r="E143" s="137" t="s">
        <v>258</v>
      </c>
      <c r="F143" s="138" t="s">
        <v>2439</v>
      </c>
      <c r="G143" s="139" t="s">
        <v>2440</v>
      </c>
      <c r="H143" s="140">
        <v>7.4999999999999997E-2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0</v>
      </c>
      <c r="P143" s="145">
        <f t="shared" ref="P143:P152" si="9">O143*H143</f>
        <v>0</v>
      </c>
      <c r="Q143" s="145">
        <v>0</v>
      </c>
      <c r="R143" s="145">
        <f t="shared" ref="R143:R152" si="10">Q143*H143</f>
        <v>0</v>
      </c>
      <c r="S143" s="145">
        <v>0</v>
      </c>
      <c r="T143" s="146">
        <f t="shared" ref="T143:T152" si="11">S143*H143</f>
        <v>0</v>
      </c>
      <c r="AR143" s="147" t="s">
        <v>426</v>
      </c>
      <c r="AT143" s="147" t="s">
        <v>197</v>
      </c>
      <c r="AU143" s="147" t="s">
        <v>82</v>
      </c>
      <c r="AY143" s="13" t="s">
        <v>195</v>
      </c>
      <c r="BE143" s="148">
        <f t="shared" ref="BE143:BE152" si="12">IF(N143="základná",J143,0)</f>
        <v>0</v>
      </c>
      <c r="BF143" s="148">
        <f t="shared" ref="BF143:BF152" si="13">IF(N143="znížená",J143,0)</f>
        <v>0</v>
      </c>
      <c r="BG143" s="148">
        <f t="shared" ref="BG143:BG152" si="14">IF(N143="zákl. prenesená",J143,0)</f>
        <v>0</v>
      </c>
      <c r="BH143" s="148">
        <f t="shared" ref="BH143:BH152" si="15">IF(N143="zníž. prenesená",J143,0)</f>
        <v>0</v>
      </c>
      <c r="BI143" s="148">
        <f t="shared" ref="BI143:BI152" si="16">IF(N143="nulová",J143,0)</f>
        <v>0</v>
      </c>
      <c r="BJ143" s="13" t="s">
        <v>82</v>
      </c>
      <c r="BK143" s="148">
        <f t="shared" ref="BK143:BK152" si="17">ROUND(I143*H143,2)</f>
        <v>0</v>
      </c>
      <c r="BL143" s="13" t="s">
        <v>426</v>
      </c>
      <c r="BM143" s="147" t="s">
        <v>300</v>
      </c>
    </row>
    <row r="144" spans="2:65" s="1" customFormat="1" ht="24.2" customHeight="1">
      <c r="B144" s="135"/>
      <c r="C144" s="136" t="s">
        <v>269</v>
      </c>
      <c r="D144" s="136" t="s">
        <v>197</v>
      </c>
      <c r="E144" s="137" t="s">
        <v>269</v>
      </c>
      <c r="F144" s="138" t="s">
        <v>2441</v>
      </c>
      <c r="G144" s="139" t="s">
        <v>299</v>
      </c>
      <c r="H144" s="140">
        <v>120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0</v>
      </c>
      <c r="P144" s="145">
        <f t="shared" si="9"/>
        <v>0</v>
      </c>
      <c r="Q144" s="145">
        <v>0</v>
      </c>
      <c r="R144" s="145">
        <f t="shared" si="10"/>
        <v>0</v>
      </c>
      <c r="S144" s="145">
        <v>0</v>
      </c>
      <c r="T144" s="146">
        <f t="shared" si="11"/>
        <v>0</v>
      </c>
      <c r="AR144" s="147" t="s">
        <v>426</v>
      </c>
      <c r="AT144" s="147" t="s">
        <v>197</v>
      </c>
      <c r="AU144" s="147" t="s">
        <v>82</v>
      </c>
      <c r="AY144" s="13" t="s">
        <v>195</v>
      </c>
      <c r="BE144" s="148">
        <f t="shared" si="12"/>
        <v>0</v>
      </c>
      <c r="BF144" s="148">
        <f t="shared" si="13"/>
        <v>0</v>
      </c>
      <c r="BG144" s="148">
        <f t="shared" si="14"/>
        <v>0</v>
      </c>
      <c r="BH144" s="148">
        <f t="shared" si="15"/>
        <v>0</v>
      </c>
      <c r="BI144" s="148">
        <f t="shared" si="16"/>
        <v>0</v>
      </c>
      <c r="BJ144" s="13" t="s">
        <v>82</v>
      </c>
      <c r="BK144" s="148">
        <f t="shared" si="17"/>
        <v>0</v>
      </c>
      <c r="BL144" s="13" t="s">
        <v>426</v>
      </c>
      <c r="BM144" s="147" t="s">
        <v>303</v>
      </c>
    </row>
    <row r="145" spans="2:65" s="1" customFormat="1" ht="33" customHeight="1">
      <c r="B145" s="135"/>
      <c r="C145" s="136" t="s">
        <v>261</v>
      </c>
      <c r="D145" s="136" t="s">
        <v>197</v>
      </c>
      <c r="E145" s="137" t="s">
        <v>261</v>
      </c>
      <c r="F145" s="138" t="s">
        <v>2442</v>
      </c>
      <c r="G145" s="139" t="s">
        <v>299</v>
      </c>
      <c r="H145" s="140">
        <v>75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si="9"/>
        <v>0</v>
      </c>
      <c r="Q145" s="145">
        <v>0</v>
      </c>
      <c r="R145" s="145">
        <f t="shared" si="10"/>
        <v>0</v>
      </c>
      <c r="S145" s="145">
        <v>0</v>
      </c>
      <c r="T145" s="146">
        <f t="shared" si="11"/>
        <v>0</v>
      </c>
      <c r="AR145" s="147" t="s">
        <v>426</v>
      </c>
      <c r="AT145" s="147" t="s">
        <v>197</v>
      </c>
      <c r="AU145" s="147" t="s">
        <v>82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426</v>
      </c>
      <c r="BM145" s="147" t="s">
        <v>307</v>
      </c>
    </row>
    <row r="146" spans="2:65" s="1" customFormat="1" ht="16.5" customHeight="1">
      <c r="B146" s="135"/>
      <c r="C146" s="149" t="s">
        <v>7</v>
      </c>
      <c r="D146" s="149" t="s">
        <v>270</v>
      </c>
      <c r="E146" s="150" t="s">
        <v>7</v>
      </c>
      <c r="F146" s="151" t="s">
        <v>2443</v>
      </c>
      <c r="G146" s="152" t="s">
        <v>250</v>
      </c>
      <c r="H146" s="153">
        <v>7.8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9"/>
        <v>0</v>
      </c>
      <c r="Q146" s="145">
        <v>1</v>
      </c>
      <c r="R146" s="145">
        <f t="shared" si="10"/>
        <v>7.8</v>
      </c>
      <c r="S146" s="145">
        <v>0</v>
      </c>
      <c r="T146" s="146">
        <f t="shared" si="11"/>
        <v>0</v>
      </c>
      <c r="AR146" s="147" t="s">
        <v>1004</v>
      </c>
      <c r="AT146" s="147" t="s">
        <v>270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426</v>
      </c>
      <c r="BM146" s="147" t="s">
        <v>310</v>
      </c>
    </row>
    <row r="147" spans="2:65" s="1" customFormat="1" ht="24.2" customHeight="1">
      <c r="B147" s="135"/>
      <c r="C147" s="136" t="s">
        <v>265</v>
      </c>
      <c r="D147" s="136" t="s">
        <v>197</v>
      </c>
      <c r="E147" s="137" t="s">
        <v>265</v>
      </c>
      <c r="F147" s="138" t="s">
        <v>2444</v>
      </c>
      <c r="G147" s="139" t="s">
        <v>299</v>
      </c>
      <c r="H147" s="140">
        <v>75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</v>
      </c>
      <c r="P147" s="145">
        <f t="shared" si="9"/>
        <v>0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426</v>
      </c>
      <c r="AT147" s="147" t="s">
        <v>197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426</v>
      </c>
      <c r="BM147" s="147" t="s">
        <v>314</v>
      </c>
    </row>
    <row r="148" spans="2:65" s="1" customFormat="1" ht="24.2" customHeight="1">
      <c r="B148" s="135"/>
      <c r="C148" s="149" t="s">
        <v>286</v>
      </c>
      <c r="D148" s="149" t="s">
        <v>270</v>
      </c>
      <c r="E148" s="150" t="s">
        <v>286</v>
      </c>
      <c r="F148" s="151" t="s">
        <v>2445</v>
      </c>
      <c r="G148" s="152" t="s">
        <v>299</v>
      </c>
      <c r="H148" s="153">
        <v>75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9"/>
        <v>0</v>
      </c>
      <c r="Q148" s="145">
        <v>2.1333333333333301E-4</v>
      </c>
      <c r="R148" s="145">
        <f t="shared" si="10"/>
        <v>1.5999999999999976E-2</v>
      </c>
      <c r="S148" s="145">
        <v>0</v>
      </c>
      <c r="T148" s="146">
        <f t="shared" si="11"/>
        <v>0</v>
      </c>
      <c r="AR148" s="147" t="s">
        <v>1004</v>
      </c>
      <c r="AT148" s="147" t="s">
        <v>270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426</v>
      </c>
      <c r="BM148" s="147" t="s">
        <v>317</v>
      </c>
    </row>
    <row r="149" spans="2:65" s="1" customFormat="1" ht="33" customHeight="1">
      <c r="B149" s="135"/>
      <c r="C149" s="136" t="s">
        <v>268</v>
      </c>
      <c r="D149" s="136" t="s">
        <v>197</v>
      </c>
      <c r="E149" s="137" t="s">
        <v>268</v>
      </c>
      <c r="F149" s="138" t="s">
        <v>2446</v>
      </c>
      <c r="G149" s="139" t="s">
        <v>299</v>
      </c>
      <c r="H149" s="140">
        <v>75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426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426</v>
      </c>
      <c r="BM149" s="147" t="s">
        <v>322</v>
      </c>
    </row>
    <row r="150" spans="2:65" s="1" customFormat="1" ht="33" customHeight="1">
      <c r="B150" s="135"/>
      <c r="C150" s="136" t="s">
        <v>289</v>
      </c>
      <c r="D150" s="136" t="s">
        <v>197</v>
      </c>
      <c r="E150" s="137" t="s">
        <v>289</v>
      </c>
      <c r="F150" s="138" t="s">
        <v>2447</v>
      </c>
      <c r="G150" s="139" t="s">
        <v>229</v>
      </c>
      <c r="H150" s="140">
        <v>75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426</v>
      </c>
      <c r="AT150" s="147" t="s">
        <v>197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426</v>
      </c>
      <c r="BM150" s="147" t="s">
        <v>325</v>
      </c>
    </row>
    <row r="151" spans="2:65" s="1" customFormat="1" ht="16.5" customHeight="1">
      <c r="B151" s="135"/>
      <c r="C151" s="136" t="s">
        <v>273</v>
      </c>
      <c r="D151" s="136" t="s">
        <v>197</v>
      </c>
      <c r="E151" s="137" t="s">
        <v>273</v>
      </c>
      <c r="F151" s="138" t="s">
        <v>2435</v>
      </c>
      <c r="G151" s="139" t="s">
        <v>596</v>
      </c>
      <c r="H151" s="140">
        <v>1.6919999999999999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426</v>
      </c>
      <c r="AT151" s="147" t="s">
        <v>197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426</v>
      </c>
      <c r="BM151" s="147" t="s">
        <v>329</v>
      </c>
    </row>
    <row r="152" spans="2:65" s="1" customFormat="1" ht="16.5" customHeight="1">
      <c r="B152" s="135"/>
      <c r="C152" s="136" t="s">
        <v>296</v>
      </c>
      <c r="D152" s="136" t="s">
        <v>197</v>
      </c>
      <c r="E152" s="137" t="s">
        <v>296</v>
      </c>
      <c r="F152" s="138" t="s">
        <v>2436</v>
      </c>
      <c r="G152" s="139" t="s">
        <v>596</v>
      </c>
      <c r="H152" s="140">
        <v>13.814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426</v>
      </c>
      <c r="AT152" s="147" t="s">
        <v>197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426</v>
      </c>
      <c r="BM152" s="147" t="s">
        <v>332</v>
      </c>
    </row>
    <row r="153" spans="2:65" s="11" customFormat="1" ht="22.9" customHeight="1">
      <c r="B153" s="124"/>
      <c r="D153" s="125" t="s">
        <v>68</v>
      </c>
      <c r="E153" s="133" t="s">
        <v>1132</v>
      </c>
      <c r="F153" s="133" t="s">
        <v>1133</v>
      </c>
      <c r="J153" s="134"/>
      <c r="L153" s="124"/>
      <c r="M153" s="128"/>
      <c r="P153" s="129">
        <f>SUM(P154:P155)</f>
        <v>0</v>
      </c>
      <c r="R153" s="129">
        <f>SUM(R154:R155)</f>
        <v>0</v>
      </c>
      <c r="T153" s="130">
        <f>SUM(T154:T155)</f>
        <v>0</v>
      </c>
      <c r="AR153" s="125" t="s">
        <v>201</v>
      </c>
      <c r="AT153" s="131" t="s">
        <v>68</v>
      </c>
      <c r="AU153" s="131" t="s">
        <v>76</v>
      </c>
      <c r="AY153" s="125" t="s">
        <v>195</v>
      </c>
      <c r="BK153" s="132">
        <f>SUM(BK154:BK155)</f>
        <v>0</v>
      </c>
    </row>
    <row r="154" spans="2:65" s="1" customFormat="1" ht="16.5" customHeight="1">
      <c r="B154" s="135"/>
      <c r="C154" s="136" t="s">
        <v>276</v>
      </c>
      <c r="D154" s="136" t="s">
        <v>197</v>
      </c>
      <c r="E154" s="137" t="s">
        <v>276</v>
      </c>
      <c r="F154" s="138" t="s">
        <v>1134</v>
      </c>
      <c r="G154" s="139" t="s">
        <v>1135</v>
      </c>
      <c r="H154" s="140">
        <v>12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>O154*H154</f>
        <v>0</v>
      </c>
      <c r="Q154" s="145">
        <v>0</v>
      </c>
      <c r="R154" s="145">
        <f>Q154*H154</f>
        <v>0</v>
      </c>
      <c r="S154" s="145">
        <v>0</v>
      </c>
      <c r="T154" s="146">
        <f>S154*H154</f>
        <v>0</v>
      </c>
      <c r="AR154" s="147" t="s">
        <v>201</v>
      </c>
      <c r="AT154" s="147" t="s">
        <v>197</v>
      </c>
      <c r="AU154" s="147" t="s">
        <v>82</v>
      </c>
      <c r="AY154" s="13" t="s">
        <v>195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3" t="s">
        <v>82</v>
      </c>
      <c r="BK154" s="148">
        <f>ROUND(I154*H154,2)</f>
        <v>0</v>
      </c>
      <c r="BL154" s="13" t="s">
        <v>201</v>
      </c>
      <c r="BM154" s="147" t="s">
        <v>426</v>
      </c>
    </row>
    <row r="155" spans="2:65" s="1" customFormat="1" ht="16.5" customHeight="1">
      <c r="B155" s="135"/>
      <c r="C155" s="136" t="s">
        <v>304</v>
      </c>
      <c r="D155" s="136" t="s">
        <v>197</v>
      </c>
      <c r="E155" s="137" t="s">
        <v>304</v>
      </c>
      <c r="F155" s="138" t="s">
        <v>1137</v>
      </c>
      <c r="G155" s="139" t="s">
        <v>744</v>
      </c>
      <c r="H155" s="140">
        <v>1</v>
      </c>
      <c r="I155" s="141"/>
      <c r="J155" s="141"/>
      <c r="K155" s="142"/>
      <c r="L155" s="25"/>
      <c r="M155" s="163" t="s">
        <v>1</v>
      </c>
      <c r="N155" s="164" t="s">
        <v>35</v>
      </c>
      <c r="O155" s="161">
        <v>0</v>
      </c>
      <c r="P155" s="161">
        <f>O155*H155</f>
        <v>0</v>
      </c>
      <c r="Q155" s="161">
        <v>0</v>
      </c>
      <c r="R155" s="161">
        <f>Q155*H155</f>
        <v>0</v>
      </c>
      <c r="S155" s="161">
        <v>0</v>
      </c>
      <c r="T155" s="162">
        <f>S155*H155</f>
        <v>0</v>
      </c>
      <c r="AR155" s="147" t="s">
        <v>201</v>
      </c>
      <c r="AT155" s="147" t="s">
        <v>197</v>
      </c>
      <c r="AU155" s="147" t="s">
        <v>82</v>
      </c>
      <c r="AY155" s="13" t="s">
        <v>195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3" t="s">
        <v>82</v>
      </c>
      <c r="BK155" s="148">
        <f>ROUND(I155*H155,2)</f>
        <v>0</v>
      </c>
      <c r="BL155" s="13" t="s">
        <v>201</v>
      </c>
      <c r="BM155" s="147" t="s">
        <v>434</v>
      </c>
    </row>
    <row r="156" spans="2:65" s="1" customFormat="1" ht="6.95" customHeight="1"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25"/>
    </row>
  </sheetData>
  <autoFilter ref="C119:K155" xr:uid="{00000000-0009-0000-0000-00000E000000}"/>
  <mergeCells count="8">
    <mergeCell ref="E110:H110"/>
    <mergeCell ref="E112:H11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67"/>
  <sheetViews>
    <sheetView showGridLines="0" topLeftCell="A146" workbookViewId="0">
      <selection activeCell="W125" sqref="W12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126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2448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ROUND(J125,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ROUND((SUM(BE125:BE166)),  2)</f>
        <v>0</v>
      </c>
      <c r="G33" s="93"/>
      <c r="H33" s="93"/>
      <c r="I33" s="94">
        <v>0.23</v>
      </c>
      <c r="J33" s="92">
        <f>ROUND(((SUM(BE125:BE166))*I33),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ROUND((SUM(BF125:BF166)),  2)</f>
        <v>0</v>
      </c>
      <c r="I34" s="95">
        <v>0.23</v>
      </c>
      <c r="J34" s="82">
        <f>ROUND(((SUM(BF125:BF166))*I34),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ROUND((SUM(BG125:BG166)),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ROUND((SUM(BH125:BH166)),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ROUND((SUM(BI125:BI166)),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SO04 - Prípojka vody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J125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2298</v>
      </c>
      <c r="E97" s="109"/>
      <c r="F97" s="109"/>
      <c r="G97" s="109"/>
      <c r="H97" s="109"/>
      <c r="I97" s="109"/>
      <c r="J97" s="110">
        <f>J126</f>
        <v>0</v>
      </c>
      <c r="L97" s="107"/>
    </row>
    <row r="98" spans="2:12" s="9" customFormat="1" ht="19.899999999999999" customHeight="1">
      <c r="B98" s="111"/>
      <c r="D98" s="112" t="s">
        <v>153</v>
      </c>
      <c r="E98" s="113"/>
      <c r="F98" s="113"/>
      <c r="G98" s="113"/>
      <c r="H98" s="113"/>
      <c r="I98" s="113"/>
      <c r="J98" s="114">
        <f>J127</f>
        <v>0</v>
      </c>
      <c r="L98" s="111"/>
    </row>
    <row r="99" spans="2:12" s="9" customFormat="1" ht="19.899999999999999" customHeight="1">
      <c r="B99" s="111"/>
      <c r="D99" s="112" t="s">
        <v>157</v>
      </c>
      <c r="E99" s="113"/>
      <c r="F99" s="113"/>
      <c r="G99" s="113"/>
      <c r="H99" s="113"/>
      <c r="I99" s="113"/>
      <c r="J99" s="114">
        <f>J134</f>
        <v>0</v>
      </c>
      <c r="L99" s="111"/>
    </row>
    <row r="100" spans="2:12" s="9" customFormat="1" ht="19.899999999999999" customHeight="1">
      <c r="B100" s="111"/>
      <c r="D100" s="112" t="s">
        <v>2299</v>
      </c>
      <c r="E100" s="113"/>
      <c r="F100" s="113"/>
      <c r="G100" s="113"/>
      <c r="H100" s="113"/>
      <c r="I100" s="113"/>
      <c r="J100" s="114">
        <f>J136</f>
        <v>0</v>
      </c>
      <c r="L100" s="111"/>
    </row>
    <row r="101" spans="2:12" s="9" customFormat="1" ht="19.899999999999999" customHeight="1">
      <c r="B101" s="111"/>
      <c r="D101" s="112" t="s">
        <v>161</v>
      </c>
      <c r="E101" s="113"/>
      <c r="F101" s="113"/>
      <c r="G101" s="113"/>
      <c r="H101" s="113"/>
      <c r="I101" s="113"/>
      <c r="J101" s="114">
        <f>J155</f>
        <v>0</v>
      </c>
      <c r="L101" s="111"/>
    </row>
    <row r="102" spans="2:12" s="8" customFormat="1" ht="24.95" customHeight="1">
      <c r="B102" s="107"/>
      <c r="D102" s="108" t="s">
        <v>2300</v>
      </c>
      <c r="E102" s="109"/>
      <c r="F102" s="109"/>
      <c r="G102" s="109"/>
      <c r="H102" s="109"/>
      <c r="I102" s="109"/>
      <c r="J102" s="110">
        <f>J157</f>
        <v>0</v>
      </c>
      <c r="L102" s="107"/>
    </row>
    <row r="103" spans="2:12" s="9" customFormat="1" ht="19.899999999999999" customHeight="1">
      <c r="B103" s="111"/>
      <c r="D103" s="112" t="s">
        <v>1432</v>
      </c>
      <c r="E103" s="113"/>
      <c r="F103" s="113"/>
      <c r="G103" s="113"/>
      <c r="H103" s="113"/>
      <c r="I103" s="113"/>
      <c r="J103" s="114">
        <f>J158</f>
        <v>0</v>
      </c>
      <c r="L103" s="111"/>
    </row>
    <row r="104" spans="2:12" s="8" customFormat="1" ht="24.95" customHeight="1">
      <c r="B104" s="107"/>
      <c r="D104" s="108" t="s">
        <v>2301</v>
      </c>
      <c r="E104" s="109"/>
      <c r="F104" s="109"/>
      <c r="G104" s="109"/>
      <c r="H104" s="109"/>
      <c r="I104" s="109"/>
      <c r="J104" s="110">
        <f>J161</f>
        <v>0</v>
      </c>
      <c r="L104" s="107"/>
    </row>
    <row r="105" spans="2:12" s="9" customFormat="1" ht="19.899999999999999" customHeight="1">
      <c r="B105" s="111"/>
      <c r="D105" s="112" t="s">
        <v>1816</v>
      </c>
      <c r="E105" s="113"/>
      <c r="F105" s="113"/>
      <c r="G105" s="113"/>
      <c r="H105" s="113"/>
      <c r="I105" s="113"/>
      <c r="J105" s="114">
        <f>J162</f>
        <v>0</v>
      </c>
      <c r="L105" s="111"/>
    </row>
    <row r="106" spans="2:12" s="1" customFormat="1" ht="21.75" customHeight="1">
      <c r="B106" s="25"/>
      <c r="L106" s="25"/>
    </row>
    <row r="107" spans="2:12" s="1" customFormat="1" ht="6.95" customHeight="1"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25"/>
    </row>
    <row r="111" spans="2:12" s="1" customFormat="1" ht="6.95" customHeight="1"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25"/>
    </row>
    <row r="112" spans="2:12" s="1" customFormat="1" ht="24.95" customHeight="1">
      <c r="B112" s="25"/>
      <c r="C112" s="17" t="s">
        <v>181</v>
      </c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13</v>
      </c>
      <c r="L114" s="25"/>
    </row>
    <row r="115" spans="2:65" s="1" customFormat="1" ht="16.5" customHeight="1">
      <c r="B115" s="25"/>
      <c r="E115" s="207" t="str">
        <f>E7</f>
        <v>Športová hala OLYMPIA v Nitre</v>
      </c>
      <c r="F115" s="209"/>
      <c r="G115" s="209"/>
      <c r="H115" s="209"/>
      <c r="L115" s="25"/>
    </row>
    <row r="116" spans="2:65" s="1" customFormat="1" ht="12" customHeight="1">
      <c r="B116" s="25"/>
      <c r="C116" s="22" t="s">
        <v>143</v>
      </c>
      <c r="L116" s="25"/>
    </row>
    <row r="117" spans="2:65" s="1" customFormat="1" ht="16.5" customHeight="1">
      <c r="B117" s="25"/>
      <c r="E117" s="194" t="str">
        <f>E9</f>
        <v>SO04 - Prípojka vody</v>
      </c>
      <c r="F117" s="208"/>
      <c r="G117" s="208"/>
      <c r="H117" s="208"/>
      <c r="L117" s="25"/>
    </row>
    <row r="118" spans="2:65" s="1" customFormat="1" ht="6.95" customHeight="1">
      <c r="B118" s="25"/>
      <c r="L118" s="25"/>
    </row>
    <row r="119" spans="2:65" s="1" customFormat="1" ht="12" customHeight="1">
      <c r="B119" s="25"/>
      <c r="C119" s="22" t="s">
        <v>17</v>
      </c>
      <c r="F119" s="20" t="str">
        <f>F12</f>
        <v>Nitra</v>
      </c>
      <c r="I119" s="22" t="s">
        <v>18</v>
      </c>
      <c r="J119" s="48" t="str">
        <f>IF(J12="","",J12)</f>
        <v>8. 7. 2025</v>
      </c>
      <c r="L119" s="25"/>
    </row>
    <row r="120" spans="2:65" s="1" customFormat="1" ht="6.95" customHeight="1">
      <c r="B120" s="25"/>
      <c r="L120" s="25"/>
    </row>
    <row r="121" spans="2:65" s="1" customFormat="1" ht="15.2" customHeight="1">
      <c r="B121" s="25"/>
      <c r="C121" s="22" t="s">
        <v>20</v>
      </c>
      <c r="F121" s="20" t="str">
        <f>E15</f>
        <v>Športová hala OLYMPIA s.r.o.</v>
      </c>
      <c r="I121" s="22" t="s">
        <v>24</v>
      </c>
      <c r="J121" s="23" t="str">
        <f>E21</f>
        <v>Ing. Stanislav Karas</v>
      </c>
      <c r="L121" s="25"/>
    </row>
    <row r="122" spans="2:65" s="1" customFormat="1" ht="15.2" customHeight="1">
      <c r="B122" s="25"/>
      <c r="C122" s="22" t="s">
        <v>23</v>
      </c>
      <c r="F122" s="20" t="str">
        <f>IF(E18="","",E18)</f>
        <v/>
      </c>
      <c r="I122" s="22" t="s">
        <v>27</v>
      </c>
      <c r="J122" s="23">
        <f>E24</f>
        <v>0</v>
      </c>
      <c r="L122" s="25"/>
    </row>
    <row r="123" spans="2:65" s="1" customFormat="1" ht="10.35" customHeight="1">
      <c r="B123" s="25"/>
      <c r="L123" s="25"/>
    </row>
    <row r="124" spans="2:65" s="10" customFormat="1" ht="29.25" customHeight="1">
      <c r="B124" s="115"/>
      <c r="C124" s="116" t="s">
        <v>182</v>
      </c>
      <c r="D124" s="117" t="s">
        <v>54</v>
      </c>
      <c r="E124" s="117" t="s">
        <v>50</v>
      </c>
      <c r="F124" s="117" t="s">
        <v>51</v>
      </c>
      <c r="G124" s="117" t="s">
        <v>183</v>
      </c>
      <c r="H124" s="117" t="s">
        <v>184</v>
      </c>
      <c r="I124" s="117" t="s">
        <v>185</v>
      </c>
      <c r="J124" s="118" t="s">
        <v>149</v>
      </c>
      <c r="K124" s="119" t="s">
        <v>186</v>
      </c>
      <c r="L124" s="115"/>
      <c r="M124" s="55" t="s">
        <v>1</v>
      </c>
      <c r="N124" s="56" t="s">
        <v>33</v>
      </c>
      <c r="O124" s="56" t="s">
        <v>187</v>
      </c>
      <c r="P124" s="56" t="s">
        <v>188</v>
      </c>
      <c r="Q124" s="56" t="s">
        <v>189</v>
      </c>
      <c r="R124" s="56" t="s">
        <v>190</v>
      </c>
      <c r="S124" s="56" t="s">
        <v>191</v>
      </c>
      <c r="T124" s="57" t="s">
        <v>192</v>
      </c>
    </row>
    <row r="125" spans="2:65" s="1" customFormat="1" ht="22.9" customHeight="1">
      <c r="B125" s="25"/>
      <c r="C125" s="60" t="s">
        <v>150</v>
      </c>
      <c r="J125" s="120">
        <f>BK125</f>
        <v>0</v>
      </c>
      <c r="L125" s="25"/>
      <c r="M125" s="58"/>
      <c r="N125" s="49"/>
      <c r="O125" s="49"/>
      <c r="P125" s="121">
        <f>P126+P157+P161</f>
        <v>43.760619999999996</v>
      </c>
      <c r="Q125" s="49"/>
      <c r="R125" s="121">
        <f>R126+R157+R161</f>
        <v>8.2735021920000005</v>
      </c>
      <c r="S125" s="49"/>
      <c r="T125" s="122">
        <f>T126+T157+T161</f>
        <v>0</v>
      </c>
      <c r="AT125" s="13" t="s">
        <v>68</v>
      </c>
      <c r="AU125" s="13" t="s">
        <v>151</v>
      </c>
      <c r="BK125" s="123">
        <f>BK126+BK157+BK161</f>
        <v>0</v>
      </c>
    </row>
    <row r="126" spans="2:65" s="11" customFormat="1" ht="25.9" customHeight="1">
      <c r="B126" s="124"/>
      <c r="D126" s="125" t="s">
        <v>68</v>
      </c>
      <c r="E126" s="126" t="s">
        <v>280</v>
      </c>
      <c r="F126" s="126" t="s">
        <v>194</v>
      </c>
      <c r="J126" s="127">
        <f>BK126</f>
        <v>0</v>
      </c>
      <c r="L126" s="124"/>
      <c r="M126" s="128"/>
      <c r="P126" s="129">
        <f>P127+P134+P136+P155</f>
        <v>43.083099999999995</v>
      </c>
      <c r="R126" s="129">
        <f>R127+R134+R136+R155</f>
        <v>8.2667224640000008</v>
      </c>
      <c r="T126" s="130">
        <f>T127+T134+T136+T155</f>
        <v>0</v>
      </c>
      <c r="AR126" s="125" t="s">
        <v>76</v>
      </c>
      <c r="AT126" s="131" t="s">
        <v>68</v>
      </c>
      <c r="AU126" s="131" t="s">
        <v>69</v>
      </c>
      <c r="AY126" s="125" t="s">
        <v>195</v>
      </c>
      <c r="BK126" s="132">
        <f>BK127+BK134+BK136+BK155</f>
        <v>0</v>
      </c>
    </row>
    <row r="127" spans="2:65" s="11" customFormat="1" ht="22.9" customHeight="1">
      <c r="B127" s="124"/>
      <c r="D127" s="125" t="s">
        <v>68</v>
      </c>
      <c r="E127" s="133" t="s">
        <v>76</v>
      </c>
      <c r="F127" s="133" t="s">
        <v>196</v>
      </c>
      <c r="J127" s="134">
        <f>BK127</f>
        <v>0</v>
      </c>
      <c r="L127" s="124"/>
      <c r="M127" s="128"/>
      <c r="P127" s="129">
        <f>SUM(P128:P133)</f>
        <v>17.808119999999999</v>
      </c>
      <c r="R127" s="129">
        <f>SUM(R128:R133)</f>
        <v>7.1440000000000001</v>
      </c>
      <c r="T127" s="130">
        <f>SUM(T128:T133)</f>
        <v>0</v>
      </c>
      <c r="AR127" s="125" t="s">
        <v>76</v>
      </c>
      <c r="AT127" s="131" t="s">
        <v>68</v>
      </c>
      <c r="AU127" s="131" t="s">
        <v>76</v>
      </c>
      <c r="AY127" s="125" t="s">
        <v>195</v>
      </c>
      <c r="BK127" s="132">
        <f>SUM(BK128:BK133)</f>
        <v>0</v>
      </c>
    </row>
    <row r="128" spans="2:65" s="1" customFormat="1" ht="21.75" customHeight="1">
      <c r="B128" s="135"/>
      <c r="C128" s="136" t="s">
        <v>76</v>
      </c>
      <c r="D128" s="136" t="s">
        <v>197</v>
      </c>
      <c r="E128" s="137" t="s">
        <v>2302</v>
      </c>
      <c r="F128" s="138" t="s">
        <v>2303</v>
      </c>
      <c r="G128" s="139" t="s">
        <v>200</v>
      </c>
      <c r="H128" s="140">
        <v>5.4</v>
      </c>
      <c r="I128" s="141"/>
      <c r="J128" s="141"/>
      <c r="K128" s="142"/>
      <c r="L128" s="25"/>
      <c r="M128" s="143" t="s">
        <v>1</v>
      </c>
      <c r="N128" s="144" t="s">
        <v>35</v>
      </c>
      <c r="O128" s="145">
        <v>2.5139999999999998</v>
      </c>
      <c r="P128" s="145">
        <f t="shared" ref="P128:P133" si="0">O128*H128</f>
        <v>13.5756</v>
      </c>
      <c r="Q128" s="145">
        <v>0</v>
      </c>
      <c r="R128" s="145">
        <f t="shared" ref="R128:R133" si="1">Q128*H128</f>
        <v>0</v>
      </c>
      <c r="S128" s="145">
        <v>0</v>
      </c>
      <c r="T128" s="146">
        <f t="shared" ref="T128:T133" si="2">S128*H128</f>
        <v>0</v>
      </c>
      <c r="AR128" s="147" t="s">
        <v>201</v>
      </c>
      <c r="AT128" s="147" t="s">
        <v>197</v>
      </c>
      <c r="AU128" s="147" t="s">
        <v>82</v>
      </c>
      <c r="AY128" s="13" t="s">
        <v>195</v>
      </c>
      <c r="BE128" s="148">
        <f t="shared" ref="BE128:BE133" si="3">IF(N128="základná",J128,0)</f>
        <v>0</v>
      </c>
      <c r="BF128" s="148">
        <f t="shared" ref="BF128:BF133" si="4">IF(N128="znížená",J128,0)</f>
        <v>0</v>
      </c>
      <c r="BG128" s="148">
        <f t="shared" ref="BG128:BG133" si="5">IF(N128="zákl. prenesená",J128,0)</f>
        <v>0</v>
      </c>
      <c r="BH128" s="148">
        <f t="shared" ref="BH128:BH133" si="6">IF(N128="zníž. prenesená",J128,0)</f>
        <v>0</v>
      </c>
      <c r="BI128" s="148">
        <f t="shared" ref="BI128:BI133" si="7">IF(N128="nulová",J128,0)</f>
        <v>0</v>
      </c>
      <c r="BJ128" s="13" t="s">
        <v>82</v>
      </c>
      <c r="BK128" s="148">
        <f t="shared" ref="BK128:BK133" si="8">ROUND(I128*H128,2)</f>
        <v>0</v>
      </c>
      <c r="BL128" s="13" t="s">
        <v>201</v>
      </c>
      <c r="BM128" s="147" t="s">
        <v>82</v>
      </c>
    </row>
    <row r="129" spans="2:65" s="1" customFormat="1" ht="37.9" customHeight="1">
      <c r="B129" s="135"/>
      <c r="C129" s="136" t="s">
        <v>82</v>
      </c>
      <c r="D129" s="136" t="s">
        <v>197</v>
      </c>
      <c r="E129" s="137" t="s">
        <v>205</v>
      </c>
      <c r="F129" s="138" t="s">
        <v>206</v>
      </c>
      <c r="G129" s="139" t="s">
        <v>200</v>
      </c>
      <c r="H129" s="140">
        <v>2.16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0.61299999999999999</v>
      </c>
      <c r="P129" s="145">
        <f t="shared" si="0"/>
        <v>1.3240800000000001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201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201</v>
      </c>
      <c r="BM129" s="147" t="s">
        <v>201</v>
      </c>
    </row>
    <row r="130" spans="2:65" s="1" customFormat="1" ht="24.2" customHeight="1">
      <c r="B130" s="135"/>
      <c r="C130" s="136" t="s">
        <v>88</v>
      </c>
      <c r="D130" s="136" t="s">
        <v>197</v>
      </c>
      <c r="E130" s="137" t="s">
        <v>2304</v>
      </c>
      <c r="F130" s="138" t="s">
        <v>2305</v>
      </c>
      <c r="G130" s="139" t="s">
        <v>200</v>
      </c>
      <c r="H130" s="140">
        <v>5.4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6.9000000000000006E-2</v>
      </c>
      <c r="P130" s="145">
        <f t="shared" si="0"/>
        <v>0.37260000000000004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201</v>
      </c>
      <c r="AT130" s="147" t="s">
        <v>197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215</v>
      </c>
    </row>
    <row r="131" spans="2:65" s="1" customFormat="1" ht="24.2" customHeight="1">
      <c r="B131" s="135"/>
      <c r="C131" s="136" t="s">
        <v>201</v>
      </c>
      <c r="D131" s="136" t="s">
        <v>197</v>
      </c>
      <c r="E131" s="137" t="s">
        <v>2306</v>
      </c>
      <c r="F131" s="138" t="s">
        <v>2307</v>
      </c>
      <c r="G131" s="139" t="s">
        <v>200</v>
      </c>
      <c r="H131" s="140">
        <v>3.78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0.24199999999999999</v>
      </c>
      <c r="P131" s="145">
        <f t="shared" si="0"/>
        <v>0.91475999999999991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222</v>
      </c>
    </row>
    <row r="132" spans="2:65" s="1" customFormat="1" ht="16.5" customHeight="1">
      <c r="B132" s="135"/>
      <c r="C132" s="149" t="s">
        <v>211</v>
      </c>
      <c r="D132" s="149" t="s">
        <v>270</v>
      </c>
      <c r="E132" s="150" t="s">
        <v>2308</v>
      </c>
      <c r="F132" s="151" t="s">
        <v>2309</v>
      </c>
      <c r="G132" s="152" t="s">
        <v>250</v>
      </c>
      <c r="H132" s="153">
        <v>7.1440000000000001</v>
      </c>
      <c r="I132" s="154"/>
      <c r="J132" s="154"/>
      <c r="K132" s="155"/>
      <c r="L132" s="156"/>
      <c r="M132" s="157" t="s">
        <v>1</v>
      </c>
      <c r="N132" s="158" t="s">
        <v>35</v>
      </c>
      <c r="O132" s="145">
        <v>0</v>
      </c>
      <c r="P132" s="145">
        <f t="shared" si="0"/>
        <v>0</v>
      </c>
      <c r="Q132" s="145">
        <v>1</v>
      </c>
      <c r="R132" s="145">
        <f t="shared" si="1"/>
        <v>7.1440000000000001</v>
      </c>
      <c r="S132" s="145">
        <v>0</v>
      </c>
      <c r="T132" s="146">
        <f t="shared" si="2"/>
        <v>0</v>
      </c>
      <c r="AR132" s="147" t="s">
        <v>222</v>
      </c>
      <c r="AT132" s="147" t="s">
        <v>270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230</v>
      </c>
    </row>
    <row r="133" spans="2:65" s="1" customFormat="1" ht="24.2" customHeight="1">
      <c r="B133" s="135"/>
      <c r="C133" s="136" t="s">
        <v>215</v>
      </c>
      <c r="D133" s="136" t="s">
        <v>197</v>
      </c>
      <c r="E133" s="137" t="s">
        <v>2310</v>
      </c>
      <c r="F133" s="138" t="s">
        <v>2311</v>
      </c>
      <c r="G133" s="139" t="s">
        <v>200</v>
      </c>
      <c r="H133" s="140">
        <v>1.08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1.5009999999999999</v>
      </c>
      <c r="P133" s="145">
        <f t="shared" si="0"/>
        <v>1.6210800000000001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238</v>
      </c>
    </row>
    <row r="134" spans="2:65" s="11" customFormat="1" ht="22.9" customHeight="1">
      <c r="B134" s="124"/>
      <c r="D134" s="125" t="s">
        <v>68</v>
      </c>
      <c r="E134" s="133" t="s">
        <v>201</v>
      </c>
      <c r="F134" s="133" t="s">
        <v>366</v>
      </c>
      <c r="J134" s="134"/>
      <c r="L134" s="124"/>
      <c r="M134" s="128"/>
      <c r="P134" s="129">
        <f>P135</f>
        <v>0.67283999999999999</v>
      </c>
      <c r="R134" s="129">
        <f>R135</f>
        <v>1.0210212000000001</v>
      </c>
      <c r="T134" s="130">
        <f>T135</f>
        <v>0</v>
      </c>
      <c r="AR134" s="125" t="s">
        <v>76</v>
      </c>
      <c r="AT134" s="131" t="s">
        <v>68</v>
      </c>
      <c r="AU134" s="131" t="s">
        <v>76</v>
      </c>
      <c r="AY134" s="125" t="s">
        <v>195</v>
      </c>
      <c r="BK134" s="132">
        <f>BK135</f>
        <v>0</v>
      </c>
    </row>
    <row r="135" spans="2:65" s="1" customFormat="1" ht="33" customHeight="1">
      <c r="B135" s="135"/>
      <c r="C135" s="136" t="s">
        <v>218</v>
      </c>
      <c r="D135" s="136" t="s">
        <v>197</v>
      </c>
      <c r="E135" s="137" t="s">
        <v>2312</v>
      </c>
      <c r="F135" s="138" t="s">
        <v>2313</v>
      </c>
      <c r="G135" s="139" t="s">
        <v>200</v>
      </c>
      <c r="H135" s="140">
        <v>0.54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1.246</v>
      </c>
      <c r="P135" s="145">
        <f>O135*H135</f>
        <v>0.67283999999999999</v>
      </c>
      <c r="Q135" s="145">
        <v>1.8907799999999999</v>
      </c>
      <c r="R135" s="145">
        <f>Q135*H135</f>
        <v>1.0210212000000001</v>
      </c>
      <c r="S135" s="145">
        <v>0</v>
      </c>
      <c r="T135" s="146">
        <f>S135*H135</f>
        <v>0</v>
      </c>
      <c r="AR135" s="147" t="s">
        <v>201</v>
      </c>
      <c r="AT135" s="147" t="s">
        <v>197</v>
      </c>
      <c r="AU135" s="147" t="s">
        <v>82</v>
      </c>
      <c r="AY135" s="13" t="s">
        <v>195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3" t="s">
        <v>82</v>
      </c>
      <c r="BK135" s="148">
        <f>ROUND(I135*H135,2)</f>
        <v>0</v>
      </c>
      <c r="BL135" s="13" t="s">
        <v>201</v>
      </c>
      <c r="BM135" s="147" t="s">
        <v>244</v>
      </c>
    </row>
    <row r="136" spans="2:65" s="11" customFormat="1" ht="22.9" customHeight="1">
      <c r="B136" s="124"/>
      <c r="D136" s="125" t="s">
        <v>68</v>
      </c>
      <c r="E136" s="133" t="s">
        <v>222</v>
      </c>
      <c r="F136" s="133" t="s">
        <v>2314</v>
      </c>
      <c r="J136" s="134"/>
      <c r="L136" s="124"/>
      <c r="M136" s="128"/>
      <c r="P136" s="129">
        <f>SUM(P137:P154)</f>
        <v>13.954999999999998</v>
      </c>
      <c r="R136" s="129">
        <f>SUM(R137:R154)</f>
        <v>0.101701264</v>
      </c>
      <c r="T136" s="130">
        <f>SUM(T137:T154)</f>
        <v>0</v>
      </c>
      <c r="AR136" s="125" t="s">
        <v>76</v>
      </c>
      <c r="AT136" s="131" t="s">
        <v>68</v>
      </c>
      <c r="AU136" s="131" t="s">
        <v>76</v>
      </c>
      <c r="AY136" s="125" t="s">
        <v>195</v>
      </c>
      <c r="BK136" s="132">
        <f>SUM(BK137:BK154)</f>
        <v>0</v>
      </c>
    </row>
    <row r="137" spans="2:65" s="1" customFormat="1" ht="37.9" customHeight="1">
      <c r="B137" s="135"/>
      <c r="C137" s="136" t="s">
        <v>222</v>
      </c>
      <c r="D137" s="136" t="s">
        <v>197</v>
      </c>
      <c r="E137" s="137" t="s">
        <v>2449</v>
      </c>
      <c r="F137" s="138" t="s">
        <v>2450</v>
      </c>
      <c r="G137" s="139" t="s">
        <v>299</v>
      </c>
      <c r="H137" s="140">
        <v>6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2.5999999999999999E-2</v>
      </c>
      <c r="P137" s="145">
        <f t="shared" ref="P137:P154" si="9">O137*H137</f>
        <v>0.156</v>
      </c>
      <c r="Q137" s="145">
        <v>0</v>
      </c>
      <c r="R137" s="145">
        <f t="shared" ref="R137:R154" si="10">Q137*H137</f>
        <v>0</v>
      </c>
      <c r="S137" s="145">
        <v>0</v>
      </c>
      <c r="T137" s="146">
        <f t="shared" ref="T137:T154" si="11">S137*H137</f>
        <v>0</v>
      </c>
      <c r="AR137" s="147" t="s">
        <v>201</v>
      </c>
      <c r="AT137" s="147" t="s">
        <v>197</v>
      </c>
      <c r="AU137" s="147" t="s">
        <v>82</v>
      </c>
      <c r="AY137" s="13" t="s">
        <v>195</v>
      </c>
      <c r="BE137" s="148">
        <f t="shared" ref="BE137:BE154" si="12">IF(N137="základná",J137,0)</f>
        <v>0</v>
      </c>
      <c r="BF137" s="148">
        <f t="shared" ref="BF137:BF154" si="13">IF(N137="znížená",J137,0)</f>
        <v>0</v>
      </c>
      <c r="BG137" s="148">
        <f t="shared" ref="BG137:BG154" si="14">IF(N137="zákl. prenesená",J137,0)</f>
        <v>0</v>
      </c>
      <c r="BH137" s="148">
        <f t="shared" ref="BH137:BH154" si="15">IF(N137="zníž. prenesená",J137,0)</f>
        <v>0</v>
      </c>
      <c r="BI137" s="148">
        <f t="shared" ref="BI137:BI154" si="16">IF(N137="nulová",J137,0)</f>
        <v>0</v>
      </c>
      <c r="BJ137" s="13" t="s">
        <v>82</v>
      </c>
      <c r="BK137" s="148">
        <f t="shared" ref="BK137:BK154" si="17">ROUND(I137*H137,2)</f>
        <v>0</v>
      </c>
      <c r="BL137" s="13" t="s">
        <v>201</v>
      </c>
      <c r="BM137" s="147" t="s">
        <v>251</v>
      </c>
    </row>
    <row r="138" spans="2:65" s="1" customFormat="1" ht="24.2" customHeight="1">
      <c r="B138" s="135"/>
      <c r="C138" s="149" t="s">
        <v>226</v>
      </c>
      <c r="D138" s="149" t="s">
        <v>270</v>
      </c>
      <c r="E138" s="150" t="s">
        <v>2451</v>
      </c>
      <c r="F138" s="151" t="s">
        <v>2452</v>
      </c>
      <c r="G138" s="152" t="s">
        <v>299</v>
      </c>
      <c r="H138" s="153">
        <v>6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9"/>
        <v>0</v>
      </c>
      <c r="Q138" s="145">
        <v>1.0499999999999999E-3</v>
      </c>
      <c r="R138" s="145">
        <f t="shared" si="10"/>
        <v>6.3E-3</v>
      </c>
      <c r="S138" s="145">
        <v>0</v>
      </c>
      <c r="T138" s="146">
        <f t="shared" si="11"/>
        <v>0</v>
      </c>
      <c r="AR138" s="147" t="s">
        <v>222</v>
      </c>
      <c r="AT138" s="147" t="s">
        <v>270</v>
      </c>
      <c r="AU138" s="147" t="s">
        <v>82</v>
      </c>
      <c r="AY138" s="13" t="s">
        <v>195</v>
      </c>
      <c r="BE138" s="148">
        <f t="shared" si="12"/>
        <v>0</v>
      </c>
      <c r="BF138" s="148">
        <f t="shared" si="13"/>
        <v>0</v>
      </c>
      <c r="BG138" s="148">
        <f t="shared" si="14"/>
        <v>0</v>
      </c>
      <c r="BH138" s="148">
        <f t="shared" si="15"/>
        <v>0</v>
      </c>
      <c r="BI138" s="148">
        <f t="shared" si="16"/>
        <v>0</v>
      </c>
      <c r="BJ138" s="13" t="s">
        <v>82</v>
      </c>
      <c r="BK138" s="148">
        <f t="shared" si="17"/>
        <v>0</v>
      </c>
      <c r="BL138" s="13" t="s">
        <v>201</v>
      </c>
      <c r="BM138" s="147" t="s">
        <v>254</v>
      </c>
    </row>
    <row r="139" spans="2:65" s="1" customFormat="1" ht="24.2" customHeight="1">
      <c r="B139" s="135"/>
      <c r="C139" s="149" t="s">
        <v>230</v>
      </c>
      <c r="D139" s="149" t="s">
        <v>270</v>
      </c>
      <c r="E139" s="150" t="s">
        <v>2453</v>
      </c>
      <c r="F139" s="151" t="s">
        <v>2454</v>
      </c>
      <c r="G139" s="152" t="s">
        <v>299</v>
      </c>
      <c r="H139" s="153">
        <v>0.5</v>
      </c>
      <c r="I139" s="154"/>
      <c r="J139" s="154"/>
      <c r="K139" s="155"/>
      <c r="L139" s="156"/>
      <c r="M139" s="157" t="s">
        <v>1</v>
      </c>
      <c r="N139" s="158" t="s">
        <v>35</v>
      </c>
      <c r="O139" s="145">
        <v>0</v>
      </c>
      <c r="P139" s="145">
        <f t="shared" si="9"/>
        <v>0</v>
      </c>
      <c r="Q139" s="145">
        <v>3.6000000000000002E-4</v>
      </c>
      <c r="R139" s="145">
        <f t="shared" si="10"/>
        <v>1.8000000000000001E-4</v>
      </c>
      <c r="S139" s="145">
        <v>0</v>
      </c>
      <c r="T139" s="146">
        <f t="shared" si="11"/>
        <v>0</v>
      </c>
      <c r="AR139" s="147" t="s">
        <v>222</v>
      </c>
      <c r="AT139" s="147" t="s">
        <v>270</v>
      </c>
      <c r="AU139" s="147" t="s">
        <v>82</v>
      </c>
      <c r="AY139" s="13" t="s">
        <v>195</v>
      </c>
      <c r="BE139" s="148">
        <f t="shared" si="12"/>
        <v>0</v>
      </c>
      <c r="BF139" s="148">
        <f t="shared" si="13"/>
        <v>0</v>
      </c>
      <c r="BG139" s="148">
        <f t="shared" si="14"/>
        <v>0</v>
      </c>
      <c r="BH139" s="148">
        <f t="shared" si="15"/>
        <v>0</v>
      </c>
      <c r="BI139" s="148">
        <f t="shared" si="16"/>
        <v>0</v>
      </c>
      <c r="BJ139" s="13" t="s">
        <v>82</v>
      </c>
      <c r="BK139" s="148">
        <f t="shared" si="17"/>
        <v>0</v>
      </c>
      <c r="BL139" s="13" t="s">
        <v>201</v>
      </c>
      <c r="BM139" s="147" t="s">
        <v>258</v>
      </c>
    </row>
    <row r="140" spans="2:65" s="1" customFormat="1" ht="24.2" customHeight="1">
      <c r="B140" s="135"/>
      <c r="C140" s="136" t="s">
        <v>234</v>
      </c>
      <c r="D140" s="136" t="s">
        <v>197</v>
      </c>
      <c r="E140" s="137" t="s">
        <v>2455</v>
      </c>
      <c r="F140" s="138" t="s">
        <v>2456</v>
      </c>
      <c r="G140" s="139" t="s">
        <v>336</v>
      </c>
      <c r="H140" s="140">
        <v>1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0.39</v>
      </c>
      <c r="P140" s="145">
        <f t="shared" si="9"/>
        <v>0.39</v>
      </c>
      <c r="Q140" s="145">
        <v>0</v>
      </c>
      <c r="R140" s="145">
        <f t="shared" si="10"/>
        <v>0</v>
      </c>
      <c r="S140" s="145">
        <v>0</v>
      </c>
      <c r="T140" s="146">
        <f t="shared" si="11"/>
        <v>0</v>
      </c>
      <c r="AR140" s="147" t="s">
        <v>201</v>
      </c>
      <c r="AT140" s="147" t="s">
        <v>197</v>
      </c>
      <c r="AU140" s="147" t="s">
        <v>82</v>
      </c>
      <c r="AY140" s="13" t="s">
        <v>195</v>
      </c>
      <c r="BE140" s="148">
        <f t="shared" si="12"/>
        <v>0</v>
      </c>
      <c r="BF140" s="148">
        <f t="shared" si="13"/>
        <v>0</v>
      </c>
      <c r="BG140" s="148">
        <f t="shared" si="14"/>
        <v>0</v>
      </c>
      <c r="BH140" s="148">
        <f t="shared" si="15"/>
        <v>0</v>
      </c>
      <c r="BI140" s="148">
        <f t="shared" si="16"/>
        <v>0</v>
      </c>
      <c r="BJ140" s="13" t="s">
        <v>82</v>
      </c>
      <c r="BK140" s="148">
        <f t="shared" si="17"/>
        <v>0</v>
      </c>
      <c r="BL140" s="13" t="s">
        <v>201</v>
      </c>
      <c r="BM140" s="147" t="s">
        <v>261</v>
      </c>
    </row>
    <row r="141" spans="2:65" s="1" customFormat="1" ht="33" customHeight="1">
      <c r="B141" s="135"/>
      <c r="C141" s="149" t="s">
        <v>238</v>
      </c>
      <c r="D141" s="149" t="s">
        <v>270</v>
      </c>
      <c r="E141" s="150" t="s">
        <v>2457</v>
      </c>
      <c r="F141" s="151" t="s">
        <v>2458</v>
      </c>
      <c r="G141" s="152" t="s">
        <v>336</v>
      </c>
      <c r="H141" s="153">
        <v>1</v>
      </c>
      <c r="I141" s="154"/>
      <c r="J141" s="154"/>
      <c r="K141" s="155"/>
      <c r="L141" s="156"/>
      <c r="M141" s="157" t="s">
        <v>1</v>
      </c>
      <c r="N141" s="158" t="s">
        <v>35</v>
      </c>
      <c r="O141" s="145">
        <v>0</v>
      </c>
      <c r="P141" s="145">
        <f t="shared" si="9"/>
        <v>0</v>
      </c>
      <c r="Q141" s="145">
        <v>1E-3</v>
      </c>
      <c r="R141" s="145">
        <f t="shared" si="10"/>
        <v>1E-3</v>
      </c>
      <c r="S141" s="145">
        <v>0</v>
      </c>
      <c r="T141" s="146">
        <f t="shared" si="11"/>
        <v>0</v>
      </c>
      <c r="AR141" s="147" t="s">
        <v>222</v>
      </c>
      <c r="AT141" s="147" t="s">
        <v>270</v>
      </c>
      <c r="AU141" s="147" t="s">
        <v>82</v>
      </c>
      <c r="AY141" s="13" t="s">
        <v>195</v>
      </c>
      <c r="BE141" s="148">
        <f t="shared" si="12"/>
        <v>0</v>
      </c>
      <c r="BF141" s="148">
        <f t="shared" si="13"/>
        <v>0</v>
      </c>
      <c r="BG141" s="148">
        <f t="shared" si="14"/>
        <v>0</v>
      </c>
      <c r="BH141" s="148">
        <f t="shared" si="15"/>
        <v>0</v>
      </c>
      <c r="BI141" s="148">
        <f t="shared" si="16"/>
        <v>0</v>
      </c>
      <c r="BJ141" s="13" t="s">
        <v>82</v>
      </c>
      <c r="BK141" s="148">
        <f t="shared" si="17"/>
        <v>0</v>
      </c>
      <c r="BL141" s="13" t="s">
        <v>201</v>
      </c>
      <c r="BM141" s="147" t="s">
        <v>265</v>
      </c>
    </row>
    <row r="142" spans="2:65" s="1" customFormat="1" ht="24.2" customHeight="1">
      <c r="B142" s="135"/>
      <c r="C142" s="136" t="s">
        <v>241</v>
      </c>
      <c r="D142" s="136" t="s">
        <v>197</v>
      </c>
      <c r="E142" s="137" t="s">
        <v>2459</v>
      </c>
      <c r="F142" s="138" t="s">
        <v>2460</v>
      </c>
      <c r="G142" s="139" t="s">
        <v>336</v>
      </c>
      <c r="H142" s="140">
        <v>1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0.57999999999999996</v>
      </c>
      <c r="P142" s="145">
        <f t="shared" si="9"/>
        <v>0.57999999999999996</v>
      </c>
      <c r="Q142" s="145">
        <v>0</v>
      </c>
      <c r="R142" s="145">
        <f t="shared" si="10"/>
        <v>0</v>
      </c>
      <c r="S142" s="145">
        <v>0</v>
      </c>
      <c r="T142" s="146">
        <f t="shared" si="11"/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 t="shared" si="12"/>
        <v>0</v>
      </c>
      <c r="BF142" s="148">
        <f t="shared" si="13"/>
        <v>0</v>
      </c>
      <c r="BG142" s="148">
        <f t="shared" si="14"/>
        <v>0</v>
      </c>
      <c r="BH142" s="148">
        <f t="shared" si="15"/>
        <v>0</v>
      </c>
      <c r="BI142" s="148">
        <f t="shared" si="16"/>
        <v>0</v>
      </c>
      <c r="BJ142" s="13" t="s">
        <v>82</v>
      </c>
      <c r="BK142" s="148">
        <f t="shared" si="17"/>
        <v>0</v>
      </c>
      <c r="BL142" s="13" t="s">
        <v>201</v>
      </c>
      <c r="BM142" s="147" t="s">
        <v>268</v>
      </c>
    </row>
    <row r="143" spans="2:65" s="1" customFormat="1" ht="24.2" customHeight="1">
      <c r="B143" s="135"/>
      <c r="C143" s="149" t="s">
        <v>244</v>
      </c>
      <c r="D143" s="149" t="s">
        <v>270</v>
      </c>
      <c r="E143" s="150" t="s">
        <v>2461</v>
      </c>
      <c r="F143" s="151" t="s">
        <v>2462</v>
      </c>
      <c r="G143" s="152" t="s">
        <v>336</v>
      </c>
      <c r="H143" s="153">
        <v>1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9"/>
        <v>0</v>
      </c>
      <c r="Q143" s="145">
        <v>2.3800000000000002E-3</v>
      </c>
      <c r="R143" s="145">
        <f t="shared" si="10"/>
        <v>2.3800000000000002E-3</v>
      </c>
      <c r="S143" s="145">
        <v>0</v>
      </c>
      <c r="T143" s="146">
        <f t="shared" si="11"/>
        <v>0</v>
      </c>
      <c r="AR143" s="147" t="s">
        <v>222</v>
      </c>
      <c r="AT143" s="147" t="s">
        <v>270</v>
      </c>
      <c r="AU143" s="147" t="s">
        <v>82</v>
      </c>
      <c r="AY143" s="13" t="s">
        <v>195</v>
      </c>
      <c r="BE143" s="148">
        <f t="shared" si="12"/>
        <v>0</v>
      </c>
      <c r="BF143" s="148">
        <f t="shared" si="13"/>
        <v>0</v>
      </c>
      <c r="BG143" s="148">
        <f t="shared" si="14"/>
        <v>0</v>
      </c>
      <c r="BH143" s="148">
        <f t="shared" si="15"/>
        <v>0</v>
      </c>
      <c r="BI143" s="148">
        <f t="shared" si="16"/>
        <v>0</v>
      </c>
      <c r="BJ143" s="13" t="s">
        <v>82</v>
      </c>
      <c r="BK143" s="148">
        <f t="shared" si="17"/>
        <v>0</v>
      </c>
      <c r="BL143" s="13" t="s">
        <v>201</v>
      </c>
      <c r="BM143" s="147" t="s">
        <v>273</v>
      </c>
    </row>
    <row r="144" spans="2:65" s="1" customFormat="1" ht="24.2" customHeight="1">
      <c r="B144" s="135"/>
      <c r="C144" s="136" t="s">
        <v>247</v>
      </c>
      <c r="D144" s="136" t="s">
        <v>197</v>
      </c>
      <c r="E144" s="137" t="s">
        <v>2463</v>
      </c>
      <c r="F144" s="138" t="s">
        <v>2464</v>
      </c>
      <c r="G144" s="139" t="s">
        <v>336</v>
      </c>
      <c r="H144" s="140">
        <v>1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0.57899999999999996</v>
      </c>
      <c r="P144" s="145">
        <f t="shared" si="9"/>
        <v>0.57899999999999996</v>
      </c>
      <c r="Q144" s="145">
        <v>2.0000000000000002E-5</v>
      </c>
      <c r="R144" s="145">
        <f t="shared" si="10"/>
        <v>2.0000000000000002E-5</v>
      </c>
      <c r="S144" s="145">
        <v>0</v>
      </c>
      <c r="T144" s="146">
        <f t="shared" si="11"/>
        <v>0</v>
      </c>
      <c r="AR144" s="147" t="s">
        <v>201</v>
      </c>
      <c r="AT144" s="147" t="s">
        <v>197</v>
      </c>
      <c r="AU144" s="147" t="s">
        <v>82</v>
      </c>
      <c r="AY144" s="13" t="s">
        <v>195</v>
      </c>
      <c r="BE144" s="148">
        <f t="shared" si="12"/>
        <v>0</v>
      </c>
      <c r="BF144" s="148">
        <f t="shared" si="13"/>
        <v>0</v>
      </c>
      <c r="BG144" s="148">
        <f t="shared" si="14"/>
        <v>0</v>
      </c>
      <c r="BH144" s="148">
        <f t="shared" si="15"/>
        <v>0</v>
      </c>
      <c r="BI144" s="148">
        <f t="shared" si="16"/>
        <v>0</v>
      </c>
      <c r="BJ144" s="13" t="s">
        <v>82</v>
      </c>
      <c r="BK144" s="148">
        <f t="shared" si="17"/>
        <v>0</v>
      </c>
      <c r="BL144" s="13" t="s">
        <v>201</v>
      </c>
      <c r="BM144" s="147" t="s">
        <v>276</v>
      </c>
    </row>
    <row r="145" spans="2:65" s="1" customFormat="1" ht="16.5" customHeight="1">
      <c r="B145" s="135"/>
      <c r="C145" s="149" t="s">
        <v>251</v>
      </c>
      <c r="D145" s="149" t="s">
        <v>270</v>
      </c>
      <c r="E145" s="150" t="s">
        <v>1570</v>
      </c>
      <c r="F145" s="151" t="s">
        <v>2465</v>
      </c>
      <c r="G145" s="152" t="s">
        <v>336</v>
      </c>
      <c r="H145" s="153">
        <v>1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9"/>
        <v>0</v>
      </c>
      <c r="Q145" s="145">
        <v>5.1900000000000002E-3</v>
      </c>
      <c r="R145" s="145">
        <f t="shared" si="10"/>
        <v>5.1900000000000002E-3</v>
      </c>
      <c r="S145" s="145">
        <v>0</v>
      </c>
      <c r="T145" s="146">
        <f t="shared" si="11"/>
        <v>0</v>
      </c>
      <c r="AR145" s="147" t="s">
        <v>222</v>
      </c>
      <c r="AT145" s="147" t="s">
        <v>270</v>
      </c>
      <c r="AU145" s="147" t="s">
        <v>82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201</v>
      </c>
      <c r="BM145" s="147" t="s">
        <v>279</v>
      </c>
    </row>
    <row r="146" spans="2:65" s="1" customFormat="1" ht="24.2" customHeight="1">
      <c r="B146" s="135"/>
      <c r="C146" s="136" t="s">
        <v>255</v>
      </c>
      <c r="D146" s="136" t="s">
        <v>197</v>
      </c>
      <c r="E146" s="137" t="s">
        <v>2466</v>
      </c>
      <c r="F146" s="138" t="s">
        <v>2467</v>
      </c>
      <c r="G146" s="139" t="s">
        <v>299</v>
      </c>
      <c r="H146" s="140">
        <v>6</v>
      </c>
      <c r="I146" s="141"/>
      <c r="J146" s="141"/>
      <c r="K146" s="142"/>
      <c r="L146" s="25"/>
      <c r="M146" s="143" t="s">
        <v>1</v>
      </c>
      <c r="N146" s="144" t="s">
        <v>35</v>
      </c>
      <c r="O146" s="145">
        <v>0.19</v>
      </c>
      <c r="P146" s="145">
        <f t="shared" si="9"/>
        <v>1.1400000000000001</v>
      </c>
      <c r="Q146" s="145">
        <v>0</v>
      </c>
      <c r="R146" s="145">
        <f t="shared" si="10"/>
        <v>0</v>
      </c>
      <c r="S146" s="145">
        <v>0</v>
      </c>
      <c r="T146" s="146">
        <f t="shared" si="11"/>
        <v>0</v>
      </c>
      <c r="AR146" s="147" t="s">
        <v>201</v>
      </c>
      <c r="AT146" s="147" t="s">
        <v>197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201</v>
      </c>
      <c r="BM146" s="147" t="s">
        <v>285</v>
      </c>
    </row>
    <row r="147" spans="2:65" s="1" customFormat="1" ht="24.2" customHeight="1">
      <c r="B147" s="135"/>
      <c r="C147" s="136" t="s">
        <v>254</v>
      </c>
      <c r="D147" s="136" t="s">
        <v>197</v>
      </c>
      <c r="E147" s="137" t="s">
        <v>2468</v>
      </c>
      <c r="F147" s="138" t="s">
        <v>2469</v>
      </c>
      <c r="G147" s="139" t="s">
        <v>299</v>
      </c>
      <c r="H147" s="140">
        <v>6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4.1000000000000002E-2</v>
      </c>
      <c r="P147" s="145">
        <f t="shared" si="9"/>
        <v>0.246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201</v>
      </c>
      <c r="AT147" s="147" t="s">
        <v>197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201</v>
      </c>
      <c r="BM147" s="147" t="s">
        <v>287</v>
      </c>
    </row>
    <row r="148" spans="2:65" s="1" customFormat="1" ht="24.2" customHeight="1">
      <c r="B148" s="135"/>
      <c r="C148" s="136" t="s">
        <v>262</v>
      </c>
      <c r="D148" s="136" t="s">
        <v>197</v>
      </c>
      <c r="E148" s="137" t="s">
        <v>2470</v>
      </c>
      <c r="F148" s="138" t="s">
        <v>2471</v>
      </c>
      <c r="G148" s="139" t="s">
        <v>336</v>
      </c>
      <c r="H148" s="140">
        <v>1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9.58</v>
      </c>
      <c r="P148" s="145">
        <f t="shared" si="9"/>
        <v>9.58</v>
      </c>
      <c r="Q148" s="145">
        <v>1.5817264000000001E-2</v>
      </c>
      <c r="R148" s="145">
        <f t="shared" si="10"/>
        <v>1.5817264000000001E-2</v>
      </c>
      <c r="S148" s="145">
        <v>0</v>
      </c>
      <c r="T148" s="146">
        <f t="shared" si="11"/>
        <v>0</v>
      </c>
      <c r="AR148" s="147" t="s">
        <v>201</v>
      </c>
      <c r="AT148" s="147" t="s">
        <v>197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292</v>
      </c>
    </row>
    <row r="149" spans="2:65" s="1" customFormat="1" ht="16.5" customHeight="1">
      <c r="B149" s="135"/>
      <c r="C149" s="136" t="s">
        <v>258</v>
      </c>
      <c r="D149" s="136" t="s">
        <v>197</v>
      </c>
      <c r="E149" s="137" t="s">
        <v>2472</v>
      </c>
      <c r="F149" s="138" t="s">
        <v>2473</v>
      </c>
      <c r="G149" s="139" t="s">
        <v>336</v>
      </c>
      <c r="H149" s="140">
        <v>1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0.72899999999999998</v>
      </c>
      <c r="P149" s="145">
        <f t="shared" si="9"/>
        <v>0.72899999999999998</v>
      </c>
      <c r="Q149" s="145">
        <v>6.1401999999999998E-2</v>
      </c>
      <c r="R149" s="145">
        <f t="shared" si="10"/>
        <v>6.1401999999999998E-2</v>
      </c>
      <c r="S149" s="145">
        <v>0</v>
      </c>
      <c r="T149" s="146">
        <f t="shared" si="11"/>
        <v>0</v>
      </c>
      <c r="AR149" s="147" t="s">
        <v>201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295</v>
      </c>
    </row>
    <row r="150" spans="2:65" s="1" customFormat="1" ht="16.5" customHeight="1">
      <c r="B150" s="135"/>
      <c r="C150" s="149" t="s">
        <v>269</v>
      </c>
      <c r="D150" s="149" t="s">
        <v>270</v>
      </c>
      <c r="E150" s="150" t="s">
        <v>2474</v>
      </c>
      <c r="F150" s="151" t="s">
        <v>2475</v>
      </c>
      <c r="G150" s="152" t="s">
        <v>336</v>
      </c>
      <c r="H150" s="153">
        <v>1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9"/>
        <v>0</v>
      </c>
      <c r="Q150" s="145">
        <v>7.4999999999999997E-3</v>
      </c>
      <c r="R150" s="145">
        <f t="shared" si="10"/>
        <v>7.4999999999999997E-3</v>
      </c>
      <c r="S150" s="145">
        <v>0</v>
      </c>
      <c r="T150" s="146">
        <f t="shared" si="11"/>
        <v>0</v>
      </c>
      <c r="AR150" s="147" t="s">
        <v>222</v>
      </c>
      <c r="AT150" s="147" t="s">
        <v>270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300</v>
      </c>
    </row>
    <row r="151" spans="2:65" s="1" customFormat="1" ht="16.5" customHeight="1">
      <c r="B151" s="135"/>
      <c r="C151" s="136" t="s">
        <v>261</v>
      </c>
      <c r="D151" s="136" t="s">
        <v>197</v>
      </c>
      <c r="E151" s="137" t="s">
        <v>2315</v>
      </c>
      <c r="F151" s="138" t="s">
        <v>2316</v>
      </c>
      <c r="G151" s="139" t="s">
        <v>299</v>
      </c>
      <c r="H151" s="140">
        <v>8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0.03</v>
      </c>
      <c r="P151" s="145">
        <f t="shared" si="9"/>
        <v>0.24</v>
      </c>
      <c r="Q151" s="145">
        <v>8.8999999999999995E-5</v>
      </c>
      <c r="R151" s="145">
        <f t="shared" si="10"/>
        <v>7.1199999999999996E-4</v>
      </c>
      <c r="S151" s="145">
        <v>0</v>
      </c>
      <c r="T151" s="146">
        <f t="shared" si="11"/>
        <v>0</v>
      </c>
      <c r="AR151" s="147" t="s">
        <v>201</v>
      </c>
      <c r="AT151" s="147" t="s">
        <v>197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303</v>
      </c>
    </row>
    <row r="152" spans="2:65" s="1" customFormat="1" ht="24.2" customHeight="1">
      <c r="B152" s="135"/>
      <c r="C152" s="149" t="s">
        <v>7</v>
      </c>
      <c r="D152" s="149" t="s">
        <v>270</v>
      </c>
      <c r="E152" s="150" t="s">
        <v>2476</v>
      </c>
      <c r="F152" s="151" t="s">
        <v>2318</v>
      </c>
      <c r="G152" s="152" t="s">
        <v>299</v>
      </c>
      <c r="H152" s="153">
        <v>8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222</v>
      </c>
      <c r="AT152" s="147" t="s">
        <v>270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201</v>
      </c>
      <c r="BM152" s="147" t="s">
        <v>307</v>
      </c>
    </row>
    <row r="153" spans="2:65" s="1" customFormat="1" ht="24.2" customHeight="1">
      <c r="B153" s="135"/>
      <c r="C153" s="136" t="s">
        <v>265</v>
      </c>
      <c r="D153" s="136" t="s">
        <v>197</v>
      </c>
      <c r="E153" s="137" t="s">
        <v>2477</v>
      </c>
      <c r="F153" s="138" t="s">
        <v>2478</v>
      </c>
      <c r="G153" s="139" t="s">
        <v>299</v>
      </c>
      <c r="H153" s="140">
        <v>6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5.2499999999999998E-2</v>
      </c>
      <c r="P153" s="145">
        <f t="shared" si="9"/>
        <v>0.315</v>
      </c>
      <c r="Q153" s="145">
        <v>1E-4</v>
      </c>
      <c r="R153" s="145">
        <f t="shared" si="10"/>
        <v>6.0000000000000006E-4</v>
      </c>
      <c r="S153" s="145">
        <v>0</v>
      </c>
      <c r="T153" s="146">
        <f t="shared" si="11"/>
        <v>0</v>
      </c>
      <c r="AR153" s="147" t="s">
        <v>201</v>
      </c>
      <c r="AT153" s="147" t="s">
        <v>197</v>
      </c>
      <c r="AU153" s="147" t="s">
        <v>82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201</v>
      </c>
      <c r="BM153" s="147" t="s">
        <v>310</v>
      </c>
    </row>
    <row r="154" spans="2:65" s="1" customFormat="1" ht="24.2" customHeight="1">
      <c r="B154" s="135"/>
      <c r="C154" s="149" t="s">
        <v>286</v>
      </c>
      <c r="D154" s="149" t="s">
        <v>270</v>
      </c>
      <c r="E154" s="150" t="s">
        <v>2479</v>
      </c>
      <c r="F154" s="151" t="s">
        <v>2480</v>
      </c>
      <c r="G154" s="152" t="s">
        <v>299</v>
      </c>
      <c r="H154" s="153">
        <v>6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9"/>
        <v>0</v>
      </c>
      <c r="Q154" s="145">
        <v>1E-4</v>
      </c>
      <c r="R154" s="145">
        <f t="shared" si="10"/>
        <v>6.0000000000000006E-4</v>
      </c>
      <c r="S154" s="145">
        <v>0</v>
      </c>
      <c r="T154" s="146">
        <f t="shared" si="11"/>
        <v>0</v>
      </c>
      <c r="AR154" s="147" t="s">
        <v>222</v>
      </c>
      <c r="AT154" s="147" t="s">
        <v>270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201</v>
      </c>
      <c r="BM154" s="147" t="s">
        <v>314</v>
      </c>
    </row>
    <row r="155" spans="2:65" s="11" customFormat="1" ht="22.9" customHeight="1">
      <c r="B155" s="124"/>
      <c r="D155" s="125" t="s">
        <v>68</v>
      </c>
      <c r="E155" s="133" t="s">
        <v>552</v>
      </c>
      <c r="F155" s="133" t="s">
        <v>553</v>
      </c>
      <c r="J155" s="134"/>
      <c r="L155" s="124"/>
      <c r="M155" s="128"/>
      <c r="P155" s="129">
        <f>P156</f>
        <v>10.647139999999998</v>
      </c>
      <c r="R155" s="129">
        <f>R156</f>
        <v>0</v>
      </c>
      <c r="T155" s="130">
        <f>T156</f>
        <v>0</v>
      </c>
      <c r="AR155" s="125" t="s">
        <v>76</v>
      </c>
      <c r="AT155" s="131" t="s">
        <v>68</v>
      </c>
      <c r="AU155" s="131" t="s">
        <v>76</v>
      </c>
      <c r="AY155" s="125" t="s">
        <v>195</v>
      </c>
      <c r="BK155" s="132">
        <f>BK156</f>
        <v>0</v>
      </c>
    </row>
    <row r="156" spans="2:65" s="1" customFormat="1" ht="33" customHeight="1">
      <c r="B156" s="135"/>
      <c r="C156" s="136" t="s">
        <v>268</v>
      </c>
      <c r="D156" s="136" t="s">
        <v>197</v>
      </c>
      <c r="E156" s="137" t="s">
        <v>2323</v>
      </c>
      <c r="F156" s="138" t="s">
        <v>2324</v>
      </c>
      <c r="G156" s="139" t="s">
        <v>250</v>
      </c>
      <c r="H156" s="140">
        <v>8.26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1.2889999999999999</v>
      </c>
      <c r="P156" s="145">
        <f>O156*H156</f>
        <v>10.647139999999998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201</v>
      </c>
      <c r="AT156" s="147" t="s">
        <v>197</v>
      </c>
      <c r="AU156" s="147" t="s">
        <v>82</v>
      </c>
      <c r="AY156" s="13" t="s">
        <v>195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3" t="s">
        <v>82</v>
      </c>
      <c r="BK156" s="148">
        <f>ROUND(I156*H156,2)</f>
        <v>0</v>
      </c>
      <c r="BL156" s="13" t="s">
        <v>201</v>
      </c>
      <c r="BM156" s="147" t="s">
        <v>317</v>
      </c>
    </row>
    <row r="157" spans="2:65" s="11" customFormat="1" ht="25.9" customHeight="1">
      <c r="B157" s="124"/>
      <c r="D157" s="125" t="s">
        <v>68</v>
      </c>
      <c r="E157" s="126" t="s">
        <v>2325</v>
      </c>
      <c r="F157" s="126" t="s">
        <v>559</v>
      </c>
      <c r="J157" s="127"/>
      <c r="L157" s="124"/>
      <c r="M157" s="128"/>
      <c r="P157" s="129">
        <f>P158</f>
        <v>0.42515999999999998</v>
      </c>
      <c r="R157" s="129">
        <f>R158</f>
        <v>5.259728E-3</v>
      </c>
      <c r="T157" s="130">
        <f>T158</f>
        <v>0</v>
      </c>
      <c r="AR157" s="125" t="s">
        <v>76</v>
      </c>
      <c r="AT157" s="131" t="s">
        <v>68</v>
      </c>
      <c r="AU157" s="131" t="s">
        <v>69</v>
      </c>
      <c r="AY157" s="125" t="s">
        <v>195</v>
      </c>
      <c r="BK157" s="132">
        <f>BK158</f>
        <v>0</v>
      </c>
    </row>
    <row r="158" spans="2:65" s="11" customFormat="1" ht="22.9" customHeight="1">
      <c r="B158" s="124"/>
      <c r="D158" s="125" t="s">
        <v>68</v>
      </c>
      <c r="E158" s="133" t="s">
        <v>1522</v>
      </c>
      <c r="F158" s="133" t="s">
        <v>1523</v>
      </c>
      <c r="J158" s="134"/>
      <c r="L158" s="124"/>
      <c r="M158" s="128"/>
      <c r="P158" s="129">
        <f>SUM(P159:P160)</f>
        <v>0.42515999999999998</v>
      </c>
      <c r="R158" s="129">
        <f>SUM(R159:R160)</f>
        <v>5.259728E-3</v>
      </c>
      <c r="T158" s="130">
        <f>SUM(T159:T160)</f>
        <v>0</v>
      </c>
      <c r="AR158" s="125" t="s">
        <v>82</v>
      </c>
      <c r="AT158" s="131" t="s">
        <v>68</v>
      </c>
      <c r="AU158" s="131" t="s">
        <v>76</v>
      </c>
      <c r="AY158" s="125" t="s">
        <v>195</v>
      </c>
      <c r="BK158" s="132">
        <f>SUM(BK159:BK160)</f>
        <v>0</v>
      </c>
    </row>
    <row r="159" spans="2:65" s="1" customFormat="1" ht="24.2" customHeight="1">
      <c r="B159" s="135"/>
      <c r="C159" s="136" t="s">
        <v>289</v>
      </c>
      <c r="D159" s="136" t="s">
        <v>197</v>
      </c>
      <c r="E159" s="137" t="s">
        <v>1568</v>
      </c>
      <c r="F159" s="138" t="s">
        <v>1569</v>
      </c>
      <c r="G159" s="139" t="s">
        <v>336</v>
      </c>
      <c r="H159" s="140">
        <v>1</v>
      </c>
      <c r="I159" s="141"/>
      <c r="J159" s="141"/>
      <c r="K159" s="142"/>
      <c r="L159" s="25"/>
      <c r="M159" s="143" t="s">
        <v>1</v>
      </c>
      <c r="N159" s="144" t="s">
        <v>35</v>
      </c>
      <c r="O159" s="145">
        <v>0.42515999999999998</v>
      </c>
      <c r="P159" s="145">
        <f>O159*H159</f>
        <v>0.42515999999999998</v>
      </c>
      <c r="Q159" s="145">
        <v>6.9727999999999994E-5</v>
      </c>
      <c r="R159" s="145">
        <f>Q159*H159</f>
        <v>6.9727999999999994E-5</v>
      </c>
      <c r="S159" s="145">
        <v>0</v>
      </c>
      <c r="T159" s="146">
        <f>S159*H159</f>
        <v>0</v>
      </c>
      <c r="AR159" s="147" t="s">
        <v>251</v>
      </c>
      <c r="AT159" s="147" t="s">
        <v>197</v>
      </c>
      <c r="AU159" s="147" t="s">
        <v>82</v>
      </c>
      <c r="AY159" s="13" t="s">
        <v>195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3" t="s">
        <v>82</v>
      </c>
      <c r="BK159" s="148">
        <f>ROUND(I159*H159,2)</f>
        <v>0</v>
      </c>
      <c r="BL159" s="13" t="s">
        <v>251</v>
      </c>
      <c r="BM159" s="147" t="s">
        <v>322</v>
      </c>
    </row>
    <row r="160" spans="2:65" s="1" customFormat="1" ht="16.5" customHeight="1">
      <c r="B160" s="135"/>
      <c r="C160" s="149" t="s">
        <v>273</v>
      </c>
      <c r="D160" s="149" t="s">
        <v>270</v>
      </c>
      <c r="E160" s="150" t="s">
        <v>1570</v>
      </c>
      <c r="F160" s="151" t="s">
        <v>2465</v>
      </c>
      <c r="G160" s="152" t="s">
        <v>336</v>
      </c>
      <c r="H160" s="153">
        <v>1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>O160*H160</f>
        <v>0</v>
      </c>
      <c r="Q160" s="145">
        <v>5.1900000000000002E-3</v>
      </c>
      <c r="R160" s="145">
        <f>Q160*H160</f>
        <v>5.1900000000000002E-3</v>
      </c>
      <c r="S160" s="145">
        <v>0</v>
      </c>
      <c r="T160" s="146">
        <f>S160*H160</f>
        <v>0</v>
      </c>
      <c r="AR160" s="147" t="s">
        <v>279</v>
      </c>
      <c r="AT160" s="147" t="s">
        <v>270</v>
      </c>
      <c r="AU160" s="147" t="s">
        <v>82</v>
      </c>
      <c r="AY160" s="13" t="s">
        <v>195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3" t="s">
        <v>82</v>
      </c>
      <c r="BK160" s="148">
        <f>ROUND(I160*H160,2)</f>
        <v>0</v>
      </c>
      <c r="BL160" s="13" t="s">
        <v>251</v>
      </c>
      <c r="BM160" s="147" t="s">
        <v>325</v>
      </c>
    </row>
    <row r="161" spans="2:65" s="11" customFormat="1" ht="25.9" customHeight="1">
      <c r="B161" s="124"/>
      <c r="D161" s="125" t="s">
        <v>68</v>
      </c>
      <c r="E161" s="126" t="s">
        <v>2358</v>
      </c>
      <c r="F161" s="126" t="s">
        <v>995</v>
      </c>
      <c r="J161" s="127"/>
      <c r="L161" s="124"/>
      <c r="M161" s="128"/>
      <c r="P161" s="129">
        <f>P162</f>
        <v>0.25235999999999997</v>
      </c>
      <c r="R161" s="129">
        <f>R162</f>
        <v>1.5200000000000001E-3</v>
      </c>
      <c r="T161" s="130">
        <f>T162</f>
        <v>0</v>
      </c>
      <c r="AR161" s="125" t="s">
        <v>76</v>
      </c>
      <c r="AT161" s="131" t="s">
        <v>68</v>
      </c>
      <c r="AU161" s="131" t="s">
        <v>69</v>
      </c>
      <c r="AY161" s="125" t="s">
        <v>195</v>
      </c>
      <c r="BK161" s="132">
        <f>BK162</f>
        <v>0</v>
      </c>
    </row>
    <row r="162" spans="2:65" s="11" customFormat="1" ht="22.9" customHeight="1">
      <c r="B162" s="124"/>
      <c r="D162" s="125" t="s">
        <v>68</v>
      </c>
      <c r="E162" s="133" t="s">
        <v>1885</v>
      </c>
      <c r="F162" s="133" t="s">
        <v>1886</v>
      </c>
      <c r="J162" s="134"/>
      <c r="L162" s="124"/>
      <c r="M162" s="128"/>
      <c r="P162" s="129">
        <f>SUM(P163:P166)</f>
        <v>0.25235999999999997</v>
      </c>
      <c r="R162" s="129">
        <f>SUM(R163:R166)</f>
        <v>1.5200000000000001E-3</v>
      </c>
      <c r="T162" s="130">
        <f>SUM(T163:T166)</f>
        <v>0</v>
      </c>
      <c r="AR162" s="125" t="s">
        <v>88</v>
      </c>
      <c r="AT162" s="131" t="s">
        <v>68</v>
      </c>
      <c r="AU162" s="131" t="s">
        <v>76</v>
      </c>
      <c r="AY162" s="125" t="s">
        <v>195</v>
      </c>
      <c r="BK162" s="132">
        <f>SUM(BK163:BK166)</f>
        <v>0</v>
      </c>
    </row>
    <row r="163" spans="2:65" s="1" customFormat="1" ht="16.5" customHeight="1">
      <c r="B163" s="135"/>
      <c r="C163" s="136" t="s">
        <v>296</v>
      </c>
      <c r="D163" s="136" t="s">
        <v>197</v>
      </c>
      <c r="E163" s="137" t="s">
        <v>2359</v>
      </c>
      <c r="F163" s="138" t="s">
        <v>2481</v>
      </c>
      <c r="G163" s="139" t="s">
        <v>336</v>
      </c>
      <c r="H163" s="140">
        <v>1</v>
      </c>
      <c r="I163" s="141"/>
      <c r="J163" s="141"/>
      <c r="K163" s="142"/>
      <c r="L163" s="25"/>
      <c r="M163" s="143" t="s">
        <v>1</v>
      </c>
      <c r="N163" s="144" t="s">
        <v>35</v>
      </c>
      <c r="O163" s="145">
        <v>7.2359999999999994E-2</v>
      </c>
      <c r="P163" s="145">
        <f>O163*H163</f>
        <v>7.2359999999999994E-2</v>
      </c>
      <c r="Q163" s="145">
        <v>2.1000000000000001E-4</v>
      </c>
      <c r="R163" s="145">
        <f>Q163*H163</f>
        <v>2.1000000000000001E-4</v>
      </c>
      <c r="S163" s="145">
        <v>0</v>
      </c>
      <c r="T163" s="146">
        <f>S163*H163</f>
        <v>0</v>
      </c>
      <c r="AR163" s="147" t="s">
        <v>426</v>
      </c>
      <c r="AT163" s="147" t="s">
        <v>197</v>
      </c>
      <c r="AU163" s="147" t="s">
        <v>82</v>
      </c>
      <c r="AY163" s="13" t="s">
        <v>195</v>
      </c>
      <c r="BE163" s="148">
        <f>IF(N163="základná",J163,0)</f>
        <v>0</v>
      </c>
      <c r="BF163" s="148">
        <f>IF(N163="znížená",J163,0)</f>
        <v>0</v>
      </c>
      <c r="BG163" s="148">
        <f>IF(N163="zákl. prenesená",J163,0)</f>
        <v>0</v>
      </c>
      <c r="BH163" s="148">
        <f>IF(N163="zníž. prenesená",J163,0)</f>
        <v>0</v>
      </c>
      <c r="BI163" s="148">
        <f>IF(N163="nulová",J163,0)</f>
        <v>0</v>
      </c>
      <c r="BJ163" s="13" t="s">
        <v>82</v>
      </c>
      <c r="BK163" s="148">
        <f>ROUND(I163*H163,2)</f>
        <v>0</v>
      </c>
      <c r="BL163" s="13" t="s">
        <v>426</v>
      </c>
      <c r="BM163" s="147" t="s">
        <v>329</v>
      </c>
    </row>
    <row r="164" spans="2:65" s="1" customFormat="1" ht="24.2" customHeight="1">
      <c r="B164" s="135"/>
      <c r="C164" s="149" t="s">
        <v>276</v>
      </c>
      <c r="D164" s="149" t="s">
        <v>270</v>
      </c>
      <c r="E164" s="150" t="s">
        <v>2361</v>
      </c>
      <c r="F164" s="151" t="s">
        <v>2362</v>
      </c>
      <c r="G164" s="152" t="s">
        <v>336</v>
      </c>
      <c r="H164" s="153">
        <v>1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>O164*H164</f>
        <v>0</v>
      </c>
      <c r="Q164" s="145">
        <v>2.1000000000000001E-4</v>
      </c>
      <c r="R164" s="145">
        <f>Q164*H164</f>
        <v>2.1000000000000001E-4</v>
      </c>
      <c r="S164" s="145">
        <v>0</v>
      </c>
      <c r="T164" s="146">
        <f>S164*H164</f>
        <v>0</v>
      </c>
      <c r="AR164" s="147" t="s">
        <v>1004</v>
      </c>
      <c r="AT164" s="147" t="s">
        <v>270</v>
      </c>
      <c r="AU164" s="147" t="s">
        <v>82</v>
      </c>
      <c r="AY164" s="13" t="s">
        <v>195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3" t="s">
        <v>82</v>
      </c>
      <c r="BK164" s="148">
        <f>ROUND(I164*H164,2)</f>
        <v>0</v>
      </c>
      <c r="BL164" s="13" t="s">
        <v>426</v>
      </c>
      <c r="BM164" s="147" t="s">
        <v>332</v>
      </c>
    </row>
    <row r="165" spans="2:65" s="1" customFormat="1" ht="24.2" customHeight="1">
      <c r="B165" s="135"/>
      <c r="C165" s="136" t="s">
        <v>304</v>
      </c>
      <c r="D165" s="136" t="s">
        <v>197</v>
      </c>
      <c r="E165" s="137" t="s">
        <v>2482</v>
      </c>
      <c r="F165" s="138" t="s">
        <v>2483</v>
      </c>
      <c r="G165" s="139" t="s">
        <v>336</v>
      </c>
      <c r="H165" s="140">
        <v>1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0.18</v>
      </c>
      <c r="P165" s="145">
        <f>O165*H165</f>
        <v>0.18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426</v>
      </c>
      <c r="AT165" s="147" t="s">
        <v>197</v>
      </c>
      <c r="AU165" s="147" t="s">
        <v>82</v>
      </c>
      <c r="AY165" s="13" t="s">
        <v>195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3" t="s">
        <v>82</v>
      </c>
      <c r="BK165" s="148">
        <f>ROUND(I165*H165,2)</f>
        <v>0</v>
      </c>
      <c r="BL165" s="13" t="s">
        <v>426</v>
      </c>
      <c r="BM165" s="147" t="s">
        <v>418</v>
      </c>
    </row>
    <row r="166" spans="2:65" s="1" customFormat="1" ht="24.2" customHeight="1">
      <c r="B166" s="135"/>
      <c r="C166" s="149" t="s">
        <v>279</v>
      </c>
      <c r="D166" s="149" t="s">
        <v>270</v>
      </c>
      <c r="E166" s="150" t="s">
        <v>2484</v>
      </c>
      <c r="F166" s="151" t="s">
        <v>2485</v>
      </c>
      <c r="G166" s="152" t="s">
        <v>336</v>
      </c>
      <c r="H166" s="153">
        <v>1</v>
      </c>
      <c r="I166" s="154"/>
      <c r="J166" s="154"/>
      <c r="K166" s="155"/>
      <c r="L166" s="156"/>
      <c r="M166" s="159" t="s">
        <v>1</v>
      </c>
      <c r="N166" s="160" t="s">
        <v>35</v>
      </c>
      <c r="O166" s="161">
        <v>0</v>
      </c>
      <c r="P166" s="161">
        <f>O166*H166</f>
        <v>0</v>
      </c>
      <c r="Q166" s="161">
        <v>1.1000000000000001E-3</v>
      </c>
      <c r="R166" s="161">
        <f>Q166*H166</f>
        <v>1.1000000000000001E-3</v>
      </c>
      <c r="S166" s="161">
        <v>0</v>
      </c>
      <c r="T166" s="162">
        <f>S166*H166</f>
        <v>0</v>
      </c>
      <c r="AR166" s="147" t="s">
        <v>1004</v>
      </c>
      <c r="AT166" s="147" t="s">
        <v>270</v>
      </c>
      <c r="AU166" s="147" t="s">
        <v>82</v>
      </c>
      <c r="AY166" s="13" t="s">
        <v>195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3" t="s">
        <v>82</v>
      </c>
      <c r="BK166" s="148">
        <f>ROUND(I166*H166,2)</f>
        <v>0</v>
      </c>
      <c r="BL166" s="13" t="s">
        <v>426</v>
      </c>
      <c r="BM166" s="147" t="s">
        <v>426</v>
      </c>
    </row>
    <row r="167" spans="2:65" s="1" customFormat="1" ht="6.95" customHeight="1">
      <c r="B167" s="40"/>
      <c r="C167" s="41"/>
      <c r="D167" s="41"/>
      <c r="E167" s="41"/>
      <c r="F167" s="41"/>
      <c r="G167" s="41"/>
      <c r="H167" s="41"/>
      <c r="I167" s="41"/>
      <c r="J167" s="41"/>
      <c r="K167" s="41"/>
      <c r="L167" s="25"/>
    </row>
  </sheetData>
  <autoFilter ref="C124:K166" xr:uid="{00000000-0009-0000-0000-00000F000000}"/>
  <mergeCells count="8">
    <mergeCell ref="E115:H115"/>
    <mergeCell ref="E117:H117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162"/>
  <sheetViews>
    <sheetView showGridLines="0" topLeftCell="A146" workbookViewId="0">
      <selection activeCell="X122" sqref="X12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129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2486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ROUND(J121,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ROUND((SUM(BE121:BE161)),  2)</f>
        <v>0</v>
      </c>
      <c r="G33" s="93"/>
      <c r="H33" s="93"/>
      <c r="I33" s="94">
        <v>0.23</v>
      </c>
      <c r="J33" s="92">
        <f>ROUND(((SUM(BE121:BE161))*I33),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ROUND((SUM(BF121:BF161)),  2)</f>
        <v>0</v>
      </c>
      <c r="I34" s="95">
        <v>0.23</v>
      </c>
      <c r="J34" s="82">
        <f>ROUND(((SUM(BF121:BF161))*I34),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ROUND((SUM(BG121:BG161)),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ROUND((SUM(BH121:BH161)),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ROUND((SUM(BI121:BI161)),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SO05 - Prípojka splaškovej kanalizácie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J121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2298</v>
      </c>
      <c r="E97" s="109"/>
      <c r="F97" s="109"/>
      <c r="G97" s="109"/>
      <c r="H97" s="109"/>
      <c r="I97" s="109"/>
      <c r="J97" s="110">
        <f>J122</f>
        <v>0</v>
      </c>
      <c r="L97" s="107"/>
    </row>
    <row r="98" spans="2:12" s="9" customFormat="1" ht="19.899999999999999" customHeight="1">
      <c r="B98" s="111"/>
      <c r="D98" s="112" t="s">
        <v>153</v>
      </c>
      <c r="E98" s="113"/>
      <c r="F98" s="113"/>
      <c r="G98" s="113"/>
      <c r="H98" s="113"/>
      <c r="I98" s="113"/>
      <c r="J98" s="114">
        <f>J123</f>
        <v>0</v>
      </c>
      <c r="L98" s="111"/>
    </row>
    <row r="99" spans="2:12" s="9" customFormat="1" ht="19.899999999999999" customHeight="1">
      <c r="B99" s="111"/>
      <c r="D99" s="112" t="s">
        <v>157</v>
      </c>
      <c r="E99" s="113"/>
      <c r="F99" s="113"/>
      <c r="G99" s="113"/>
      <c r="H99" s="113"/>
      <c r="I99" s="113"/>
      <c r="J99" s="114">
        <f>J132</f>
        <v>0</v>
      </c>
      <c r="L99" s="111"/>
    </row>
    <row r="100" spans="2:12" s="9" customFormat="1" ht="19.899999999999999" customHeight="1">
      <c r="B100" s="111"/>
      <c r="D100" s="112" t="s">
        <v>2299</v>
      </c>
      <c r="E100" s="113"/>
      <c r="F100" s="113"/>
      <c r="G100" s="113"/>
      <c r="H100" s="113"/>
      <c r="I100" s="113"/>
      <c r="J100" s="114">
        <f>J134</f>
        <v>0</v>
      </c>
      <c r="L100" s="111"/>
    </row>
    <row r="101" spans="2:12" s="9" customFormat="1" ht="19.899999999999999" customHeight="1">
      <c r="B101" s="111"/>
      <c r="D101" s="112" t="s">
        <v>161</v>
      </c>
      <c r="E101" s="113"/>
      <c r="F101" s="113"/>
      <c r="G101" s="113"/>
      <c r="H101" s="113"/>
      <c r="I101" s="113"/>
      <c r="J101" s="114">
        <f>J160</f>
        <v>0</v>
      </c>
      <c r="L101" s="111"/>
    </row>
    <row r="102" spans="2:12" s="1" customFormat="1" ht="21.75" customHeight="1">
      <c r="B102" s="25"/>
      <c r="L102" s="25"/>
    </row>
    <row r="103" spans="2:12" s="1" customFormat="1" ht="6.95" customHeight="1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5"/>
    </row>
    <row r="107" spans="2:12" s="1" customFormat="1" ht="6.95" customHeight="1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5"/>
    </row>
    <row r="108" spans="2:12" s="1" customFormat="1" ht="24.95" customHeight="1">
      <c r="B108" s="25"/>
      <c r="C108" s="17" t="s">
        <v>181</v>
      </c>
      <c r="L108" s="25"/>
    </row>
    <row r="109" spans="2:12" s="1" customFormat="1" ht="6.95" customHeight="1">
      <c r="B109" s="25"/>
      <c r="L109" s="25"/>
    </row>
    <row r="110" spans="2:12" s="1" customFormat="1" ht="12" customHeight="1">
      <c r="B110" s="25"/>
      <c r="C110" s="22" t="s">
        <v>13</v>
      </c>
      <c r="L110" s="25"/>
    </row>
    <row r="111" spans="2:12" s="1" customFormat="1" ht="16.5" customHeight="1">
      <c r="B111" s="25"/>
      <c r="E111" s="207" t="str">
        <f>E7</f>
        <v>Športová hala OLYMPIA v Nitre</v>
      </c>
      <c r="F111" s="209"/>
      <c r="G111" s="209"/>
      <c r="H111" s="209"/>
      <c r="L111" s="25"/>
    </row>
    <row r="112" spans="2:12" s="1" customFormat="1" ht="12" customHeight="1">
      <c r="B112" s="25"/>
      <c r="C112" s="22" t="s">
        <v>143</v>
      </c>
      <c r="L112" s="25"/>
    </row>
    <row r="113" spans="2:65" s="1" customFormat="1" ht="16.5" customHeight="1">
      <c r="B113" s="25"/>
      <c r="E113" s="194" t="str">
        <f>E9</f>
        <v>SO05 - Prípojka splaškovej kanalizácie</v>
      </c>
      <c r="F113" s="208"/>
      <c r="G113" s="208"/>
      <c r="H113" s="208"/>
      <c r="L113" s="25"/>
    </row>
    <row r="114" spans="2:65" s="1" customFormat="1" ht="6.95" customHeight="1">
      <c r="B114" s="25"/>
      <c r="L114" s="25"/>
    </row>
    <row r="115" spans="2:65" s="1" customFormat="1" ht="12" customHeight="1">
      <c r="B115" s="25"/>
      <c r="C115" s="22" t="s">
        <v>17</v>
      </c>
      <c r="F115" s="20" t="str">
        <f>F12</f>
        <v>Nitra</v>
      </c>
      <c r="I115" s="22" t="s">
        <v>18</v>
      </c>
      <c r="J115" s="48" t="str">
        <f>IF(J12="","",J12)</f>
        <v>8. 7. 2025</v>
      </c>
      <c r="L115" s="25"/>
    </row>
    <row r="116" spans="2:65" s="1" customFormat="1" ht="6.95" customHeight="1">
      <c r="B116" s="25"/>
      <c r="L116" s="25"/>
    </row>
    <row r="117" spans="2:65" s="1" customFormat="1" ht="15.2" customHeight="1">
      <c r="B117" s="25"/>
      <c r="C117" s="22" t="s">
        <v>20</v>
      </c>
      <c r="F117" s="20" t="str">
        <f>E15</f>
        <v>Športová hala OLYMPIA s.r.o.</v>
      </c>
      <c r="I117" s="22" t="s">
        <v>24</v>
      </c>
      <c r="J117" s="23" t="str">
        <f>E21</f>
        <v>Ing. Stanislav Karas</v>
      </c>
      <c r="L117" s="25"/>
    </row>
    <row r="118" spans="2:65" s="1" customFormat="1" ht="15.2" customHeight="1">
      <c r="B118" s="25"/>
      <c r="C118" s="22" t="s">
        <v>23</v>
      </c>
      <c r="F118" s="20" t="str">
        <f>IF(E18="","",E18)</f>
        <v/>
      </c>
      <c r="I118" s="22" t="s">
        <v>27</v>
      </c>
      <c r="J118" s="23">
        <f>E24</f>
        <v>0</v>
      </c>
      <c r="L118" s="25"/>
    </row>
    <row r="119" spans="2:65" s="1" customFormat="1" ht="10.35" customHeight="1">
      <c r="B119" s="25"/>
      <c r="L119" s="25"/>
    </row>
    <row r="120" spans="2:65" s="10" customFormat="1" ht="29.25" customHeight="1">
      <c r="B120" s="115"/>
      <c r="C120" s="116" t="s">
        <v>182</v>
      </c>
      <c r="D120" s="117" t="s">
        <v>54</v>
      </c>
      <c r="E120" s="117" t="s">
        <v>50</v>
      </c>
      <c r="F120" s="117" t="s">
        <v>51</v>
      </c>
      <c r="G120" s="117" t="s">
        <v>183</v>
      </c>
      <c r="H120" s="117" t="s">
        <v>184</v>
      </c>
      <c r="I120" s="117" t="s">
        <v>185</v>
      </c>
      <c r="J120" s="118" t="s">
        <v>149</v>
      </c>
      <c r="K120" s="119" t="s">
        <v>186</v>
      </c>
      <c r="L120" s="115"/>
      <c r="M120" s="55" t="s">
        <v>1</v>
      </c>
      <c r="N120" s="56" t="s">
        <v>33</v>
      </c>
      <c r="O120" s="56" t="s">
        <v>187</v>
      </c>
      <c r="P120" s="56" t="s">
        <v>188</v>
      </c>
      <c r="Q120" s="56" t="s">
        <v>189</v>
      </c>
      <c r="R120" s="56" t="s">
        <v>190</v>
      </c>
      <c r="S120" s="56" t="s">
        <v>191</v>
      </c>
      <c r="T120" s="57" t="s">
        <v>192</v>
      </c>
    </row>
    <row r="121" spans="2:65" s="1" customFormat="1" ht="22.9" customHeight="1">
      <c r="B121" s="25"/>
      <c r="C121" s="60" t="s">
        <v>150</v>
      </c>
      <c r="J121" s="120">
        <f>BK121</f>
        <v>0</v>
      </c>
      <c r="L121" s="25"/>
      <c r="M121" s="58"/>
      <c r="N121" s="49"/>
      <c r="O121" s="49"/>
      <c r="P121" s="121">
        <f>P122</f>
        <v>405.12316399999992</v>
      </c>
      <c r="Q121" s="49"/>
      <c r="R121" s="121">
        <f>R122</f>
        <v>96.623924600000009</v>
      </c>
      <c r="S121" s="49"/>
      <c r="T121" s="122">
        <f>T122</f>
        <v>0</v>
      </c>
      <c r="AT121" s="13" t="s">
        <v>68</v>
      </c>
      <c r="AU121" s="13" t="s">
        <v>151</v>
      </c>
      <c r="BK121" s="123">
        <f>BK122</f>
        <v>0</v>
      </c>
    </row>
    <row r="122" spans="2:65" s="11" customFormat="1" ht="25.9" customHeight="1">
      <c r="B122" s="124"/>
      <c r="D122" s="125" t="s">
        <v>68</v>
      </c>
      <c r="E122" s="126" t="s">
        <v>280</v>
      </c>
      <c r="F122" s="126" t="s">
        <v>194</v>
      </c>
      <c r="J122" s="127">
        <f>BK122</f>
        <v>0</v>
      </c>
      <c r="L122" s="124"/>
      <c r="M122" s="128"/>
      <c r="P122" s="129">
        <f>P123+P132+P134+P160</f>
        <v>405.12316399999992</v>
      </c>
      <c r="R122" s="129">
        <f>R123+R132+R134+R160</f>
        <v>96.623924600000009</v>
      </c>
      <c r="T122" s="130">
        <f>T123+T132+T134+T160</f>
        <v>0</v>
      </c>
      <c r="AR122" s="125" t="s">
        <v>76</v>
      </c>
      <c r="AT122" s="131" t="s">
        <v>68</v>
      </c>
      <c r="AU122" s="131" t="s">
        <v>69</v>
      </c>
      <c r="AY122" s="125" t="s">
        <v>195</v>
      </c>
      <c r="BK122" s="132">
        <f>BK123+BK132+BK134+BK160</f>
        <v>0</v>
      </c>
    </row>
    <row r="123" spans="2:65" s="11" customFormat="1" ht="22.9" customHeight="1">
      <c r="B123" s="124"/>
      <c r="D123" s="125" t="s">
        <v>68</v>
      </c>
      <c r="E123" s="133" t="s">
        <v>76</v>
      </c>
      <c r="F123" s="133" t="s">
        <v>196</v>
      </c>
      <c r="J123" s="134">
        <f>BK123</f>
        <v>0</v>
      </c>
      <c r="L123" s="124"/>
      <c r="M123" s="128"/>
      <c r="P123" s="129">
        <f>SUM(P124:P131)</f>
        <v>249.60383999999996</v>
      </c>
      <c r="R123" s="129">
        <f>SUM(R124:R131)</f>
        <v>88.188448000000008</v>
      </c>
      <c r="T123" s="130">
        <f>SUM(T124:T131)</f>
        <v>0</v>
      </c>
      <c r="AR123" s="125" t="s">
        <v>76</v>
      </c>
      <c r="AT123" s="131" t="s">
        <v>68</v>
      </c>
      <c r="AU123" s="131" t="s">
        <v>76</v>
      </c>
      <c r="AY123" s="125" t="s">
        <v>195</v>
      </c>
      <c r="BK123" s="132">
        <f>SUM(BK124:BK131)</f>
        <v>0</v>
      </c>
    </row>
    <row r="124" spans="2:65" s="1" customFormat="1" ht="21.75" customHeight="1">
      <c r="B124" s="135"/>
      <c r="C124" s="136" t="s">
        <v>76</v>
      </c>
      <c r="D124" s="136" t="s">
        <v>197</v>
      </c>
      <c r="E124" s="137" t="s">
        <v>2302</v>
      </c>
      <c r="F124" s="138" t="s">
        <v>2303</v>
      </c>
      <c r="G124" s="139" t="s">
        <v>200</v>
      </c>
      <c r="H124" s="140">
        <v>57.6</v>
      </c>
      <c r="I124" s="141"/>
      <c r="J124" s="141"/>
      <c r="K124" s="142"/>
      <c r="L124" s="25"/>
      <c r="M124" s="143" t="s">
        <v>1</v>
      </c>
      <c r="N124" s="144" t="s">
        <v>35</v>
      </c>
      <c r="O124" s="145">
        <v>2.5139999999999998</v>
      </c>
      <c r="P124" s="145">
        <f t="shared" ref="P124:P131" si="0">O124*H124</f>
        <v>144.8064</v>
      </c>
      <c r="Q124" s="145">
        <v>0</v>
      </c>
      <c r="R124" s="145">
        <f t="shared" ref="R124:R131" si="1">Q124*H124</f>
        <v>0</v>
      </c>
      <c r="S124" s="145">
        <v>0</v>
      </c>
      <c r="T124" s="146">
        <f t="shared" ref="T124:T131" si="2">S124*H124</f>
        <v>0</v>
      </c>
      <c r="AR124" s="147" t="s">
        <v>201</v>
      </c>
      <c r="AT124" s="147" t="s">
        <v>197</v>
      </c>
      <c r="AU124" s="147" t="s">
        <v>82</v>
      </c>
      <c r="AY124" s="13" t="s">
        <v>195</v>
      </c>
      <c r="BE124" s="148">
        <f t="shared" ref="BE124:BE131" si="3">IF(N124="základná",J124,0)</f>
        <v>0</v>
      </c>
      <c r="BF124" s="148">
        <f t="shared" ref="BF124:BF131" si="4">IF(N124="znížená",J124,0)</f>
        <v>0</v>
      </c>
      <c r="BG124" s="148">
        <f t="shared" ref="BG124:BG131" si="5">IF(N124="zákl. prenesená",J124,0)</f>
        <v>0</v>
      </c>
      <c r="BH124" s="148">
        <f t="shared" ref="BH124:BH131" si="6">IF(N124="zníž. prenesená",J124,0)</f>
        <v>0</v>
      </c>
      <c r="BI124" s="148">
        <f t="shared" ref="BI124:BI131" si="7">IF(N124="nulová",J124,0)</f>
        <v>0</v>
      </c>
      <c r="BJ124" s="13" t="s">
        <v>82</v>
      </c>
      <c r="BK124" s="148">
        <f t="shared" ref="BK124:BK131" si="8">ROUND(I124*H124,2)</f>
        <v>0</v>
      </c>
      <c r="BL124" s="13" t="s">
        <v>201</v>
      </c>
      <c r="BM124" s="147" t="s">
        <v>82</v>
      </c>
    </row>
    <row r="125" spans="2:65" s="1" customFormat="1" ht="37.9" customHeight="1">
      <c r="B125" s="135"/>
      <c r="C125" s="136" t="s">
        <v>82</v>
      </c>
      <c r="D125" s="136" t="s">
        <v>197</v>
      </c>
      <c r="E125" s="137" t="s">
        <v>205</v>
      </c>
      <c r="F125" s="138" t="s">
        <v>206</v>
      </c>
      <c r="G125" s="139" t="s">
        <v>200</v>
      </c>
      <c r="H125" s="140">
        <v>23.04</v>
      </c>
      <c r="I125" s="141"/>
      <c r="J125" s="141"/>
      <c r="K125" s="142"/>
      <c r="L125" s="25"/>
      <c r="M125" s="143" t="s">
        <v>1</v>
      </c>
      <c r="N125" s="144" t="s">
        <v>35</v>
      </c>
      <c r="O125" s="145">
        <v>0.61299999999999999</v>
      </c>
      <c r="P125" s="145">
        <f t="shared" si="0"/>
        <v>14.123519999999999</v>
      </c>
      <c r="Q125" s="145">
        <v>0</v>
      </c>
      <c r="R125" s="145">
        <f t="shared" si="1"/>
        <v>0</v>
      </c>
      <c r="S125" s="145">
        <v>0</v>
      </c>
      <c r="T125" s="146">
        <f t="shared" si="2"/>
        <v>0</v>
      </c>
      <c r="AR125" s="147" t="s">
        <v>201</v>
      </c>
      <c r="AT125" s="147" t="s">
        <v>197</v>
      </c>
      <c r="AU125" s="147" t="s">
        <v>82</v>
      </c>
      <c r="AY125" s="13" t="s">
        <v>195</v>
      </c>
      <c r="BE125" s="148">
        <f t="shared" si="3"/>
        <v>0</v>
      </c>
      <c r="BF125" s="148">
        <f t="shared" si="4"/>
        <v>0</v>
      </c>
      <c r="BG125" s="148">
        <f t="shared" si="5"/>
        <v>0</v>
      </c>
      <c r="BH125" s="148">
        <f t="shared" si="6"/>
        <v>0</v>
      </c>
      <c r="BI125" s="148">
        <f t="shared" si="7"/>
        <v>0</v>
      </c>
      <c r="BJ125" s="13" t="s">
        <v>82</v>
      </c>
      <c r="BK125" s="148">
        <f t="shared" si="8"/>
        <v>0</v>
      </c>
      <c r="BL125" s="13" t="s">
        <v>201</v>
      </c>
      <c r="BM125" s="147" t="s">
        <v>201</v>
      </c>
    </row>
    <row r="126" spans="2:65" s="1" customFormat="1" ht="24.2" customHeight="1">
      <c r="B126" s="135"/>
      <c r="C126" s="136" t="s">
        <v>88</v>
      </c>
      <c r="D126" s="136" t="s">
        <v>197</v>
      </c>
      <c r="E126" s="137" t="s">
        <v>2487</v>
      </c>
      <c r="F126" s="138" t="s">
        <v>2488</v>
      </c>
      <c r="G126" s="139" t="s">
        <v>229</v>
      </c>
      <c r="H126" s="140">
        <v>144</v>
      </c>
      <c r="I126" s="141"/>
      <c r="J126" s="141"/>
      <c r="K126" s="142"/>
      <c r="L126" s="25"/>
      <c r="M126" s="143" t="s">
        <v>1</v>
      </c>
      <c r="N126" s="144" t="s">
        <v>35</v>
      </c>
      <c r="O126" s="145">
        <v>0.249</v>
      </c>
      <c r="P126" s="145">
        <f t="shared" si="0"/>
        <v>35.856000000000002</v>
      </c>
      <c r="Q126" s="145">
        <v>2.6516999999999999E-2</v>
      </c>
      <c r="R126" s="145">
        <f t="shared" si="1"/>
        <v>3.8184480000000001</v>
      </c>
      <c r="S126" s="145">
        <v>0</v>
      </c>
      <c r="T126" s="146">
        <f t="shared" si="2"/>
        <v>0</v>
      </c>
      <c r="AR126" s="147" t="s">
        <v>201</v>
      </c>
      <c r="AT126" s="147" t="s">
        <v>197</v>
      </c>
      <c r="AU126" s="147" t="s">
        <v>82</v>
      </c>
      <c r="AY126" s="13" t="s">
        <v>195</v>
      </c>
      <c r="BE126" s="148">
        <f t="shared" si="3"/>
        <v>0</v>
      </c>
      <c r="BF126" s="148">
        <f t="shared" si="4"/>
        <v>0</v>
      </c>
      <c r="BG126" s="148">
        <f t="shared" si="5"/>
        <v>0</v>
      </c>
      <c r="BH126" s="148">
        <f t="shared" si="6"/>
        <v>0</v>
      </c>
      <c r="BI126" s="148">
        <f t="shared" si="7"/>
        <v>0</v>
      </c>
      <c r="BJ126" s="13" t="s">
        <v>82</v>
      </c>
      <c r="BK126" s="148">
        <f t="shared" si="8"/>
        <v>0</v>
      </c>
      <c r="BL126" s="13" t="s">
        <v>201</v>
      </c>
      <c r="BM126" s="147" t="s">
        <v>215</v>
      </c>
    </row>
    <row r="127" spans="2:65" s="1" customFormat="1" ht="24.2" customHeight="1">
      <c r="B127" s="135"/>
      <c r="C127" s="136" t="s">
        <v>201</v>
      </c>
      <c r="D127" s="136" t="s">
        <v>197</v>
      </c>
      <c r="E127" s="137" t="s">
        <v>2489</v>
      </c>
      <c r="F127" s="138" t="s">
        <v>2490</v>
      </c>
      <c r="G127" s="139" t="s">
        <v>229</v>
      </c>
      <c r="H127" s="140">
        <v>144</v>
      </c>
      <c r="I127" s="141"/>
      <c r="J127" s="141"/>
      <c r="K127" s="142"/>
      <c r="L127" s="25"/>
      <c r="M127" s="143" t="s">
        <v>1</v>
      </c>
      <c r="N127" s="144" t="s">
        <v>35</v>
      </c>
      <c r="O127" s="145">
        <v>0.188</v>
      </c>
      <c r="P127" s="145">
        <f t="shared" si="0"/>
        <v>27.071999999999999</v>
      </c>
      <c r="Q127" s="145">
        <v>0</v>
      </c>
      <c r="R127" s="145">
        <f t="shared" si="1"/>
        <v>0</v>
      </c>
      <c r="S127" s="145">
        <v>0</v>
      </c>
      <c r="T127" s="146">
        <f t="shared" si="2"/>
        <v>0</v>
      </c>
      <c r="AR127" s="147" t="s">
        <v>201</v>
      </c>
      <c r="AT127" s="147" t="s">
        <v>197</v>
      </c>
      <c r="AU127" s="147" t="s">
        <v>82</v>
      </c>
      <c r="AY127" s="13" t="s">
        <v>195</v>
      </c>
      <c r="BE127" s="148">
        <f t="shared" si="3"/>
        <v>0</v>
      </c>
      <c r="BF127" s="148">
        <f t="shared" si="4"/>
        <v>0</v>
      </c>
      <c r="BG127" s="148">
        <f t="shared" si="5"/>
        <v>0</v>
      </c>
      <c r="BH127" s="148">
        <f t="shared" si="6"/>
        <v>0</v>
      </c>
      <c r="BI127" s="148">
        <f t="shared" si="7"/>
        <v>0</v>
      </c>
      <c r="BJ127" s="13" t="s">
        <v>82</v>
      </c>
      <c r="BK127" s="148">
        <f t="shared" si="8"/>
        <v>0</v>
      </c>
      <c r="BL127" s="13" t="s">
        <v>201</v>
      </c>
      <c r="BM127" s="147" t="s">
        <v>222</v>
      </c>
    </row>
    <row r="128" spans="2:65" s="1" customFormat="1" ht="24.2" customHeight="1">
      <c r="B128" s="135"/>
      <c r="C128" s="136" t="s">
        <v>211</v>
      </c>
      <c r="D128" s="136" t="s">
        <v>197</v>
      </c>
      <c r="E128" s="137" t="s">
        <v>2304</v>
      </c>
      <c r="F128" s="138" t="s">
        <v>2305</v>
      </c>
      <c r="G128" s="139" t="s">
        <v>200</v>
      </c>
      <c r="H128" s="140">
        <v>57.6</v>
      </c>
      <c r="I128" s="141"/>
      <c r="J128" s="141"/>
      <c r="K128" s="142"/>
      <c r="L128" s="25"/>
      <c r="M128" s="143" t="s">
        <v>1</v>
      </c>
      <c r="N128" s="144" t="s">
        <v>35</v>
      </c>
      <c r="O128" s="145">
        <v>6.9000000000000006E-2</v>
      </c>
      <c r="P128" s="145">
        <f t="shared" si="0"/>
        <v>3.9744000000000006</v>
      </c>
      <c r="Q128" s="145">
        <v>0</v>
      </c>
      <c r="R128" s="145">
        <f t="shared" si="1"/>
        <v>0</v>
      </c>
      <c r="S128" s="145">
        <v>0</v>
      </c>
      <c r="T128" s="146">
        <f t="shared" si="2"/>
        <v>0</v>
      </c>
      <c r="AR128" s="147" t="s">
        <v>201</v>
      </c>
      <c r="AT128" s="147" t="s">
        <v>197</v>
      </c>
      <c r="AU128" s="147" t="s">
        <v>82</v>
      </c>
      <c r="AY128" s="13" t="s">
        <v>195</v>
      </c>
      <c r="BE128" s="148">
        <f t="shared" si="3"/>
        <v>0</v>
      </c>
      <c r="BF128" s="148">
        <f t="shared" si="4"/>
        <v>0</v>
      </c>
      <c r="BG128" s="148">
        <f t="shared" si="5"/>
        <v>0</v>
      </c>
      <c r="BH128" s="148">
        <f t="shared" si="6"/>
        <v>0</v>
      </c>
      <c r="BI128" s="148">
        <f t="shared" si="7"/>
        <v>0</v>
      </c>
      <c r="BJ128" s="13" t="s">
        <v>82</v>
      </c>
      <c r="BK128" s="148">
        <f t="shared" si="8"/>
        <v>0</v>
      </c>
      <c r="BL128" s="13" t="s">
        <v>201</v>
      </c>
      <c r="BM128" s="147" t="s">
        <v>230</v>
      </c>
    </row>
    <row r="129" spans="2:65" s="1" customFormat="1" ht="24.2" customHeight="1">
      <c r="B129" s="135"/>
      <c r="C129" s="136" t="s">
        <v>215</v>
      </c>
      <c r="D129" s="136" t="s">
        <v>197</v>
      </c>
      <c r="E129" s="137" t="s">
        <v>2306</v>
      </c>
      <c r="F129" s="138" t="s">
        <v>2307</v>
      </c>
      <c r="G129" s="139" t="s">
        <v>200</v>
      </c>
      <c r="H129" s="140">
        <v>44.64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0.24199999999999999</v>
      </c>
      <c r="P129" s="145">
        <f t="shared" si="0"/>
        <v>10.80288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201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201</v>
      </c>
      <c r="BM129" s="147" t="s">
        <v>238</v>
      </c>
    </row>
    <row r="130" spans="2:65" s="1" customFormat="1" ht="16.5" customHeight="1">
      <c r="B130" s="135"/>
      <c r="C130" s="149" t="s">
        <v>218</v>
      </c>
      <c r="D130" s="149" t="s">
        <v>270</v>
      </c>
      <c r="E130" s="150" t="s">
        <v>2308</v>
      </c>
      <c r="F130" s="151" t="s">
        <v>2309</v>
      </c>
      <c r="G130" s="152" t="s">
        <v>250</v>
      </c>
      <c r="H130" s="153">
        <v>84.37</v>
      </c>
      <c r="I130" s="154"/>
      <c r="J130" s="154"/>
      <c r="K130" s="155"/>
      <c r="L130" s="156"/>
      <c r="M130" s="157" t="s">
        <v>1</v>
      </c>
      <c r="N130" s="158" t="s">
        <v>35</v>
      </c>
      <c r="O130" s="145">
        <v>0</v>
      </c>
      <c r="P130" s="145">
        <f t="shared" si="0"/>
        <v>0</v>
      </c>
      <c r="Q130" s="145">
        <v>1</v>
      </c>
      <c r="R130" s="145">
        <f t="shared" si="1"/>
        <v>84.37</v>
      </c>
      <c r="S130" s="145">
        <v>0</v>
      </c>
      <c r="T130" s="146">
        <f t="shared" si="2"/>
        <v>0</v>
      </c>
      <c r="AR130" s="147" t="s">
        <v>222</v>
      </c>
      <c r="AT130" s="147" t="s">
        <v>270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244</v>
      </c>
    </row>
    <row r="131" spans="2:65" s="1" customFormat="1" ht="24.2" customHeight="1">
      <c r="B131" s="135"/>
      <c r="C131" s="136" t="s">
        <v>222</v>
      </c>
      <c r="D131" s="136" t="s">
        <v>197</v>
      </c>
      <c r="E131" s="137" t="s">
        <v>2310</v>
      </c>
      <c r="F131" s="138" t="s">
        <v>2311</v>
      </c>
      <c r="G131" s="139" t="s">
        <v>200</v>
      </c>
      <c r="H131" s="140">
        <v>8.64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1.5009999999999999</v>
      </c>
      <c r="P131" s="145">
        <f t="shared" si="0"/>
        <v>12.968640000000001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251</v>
      </c>
    </row>
    <row r="132" spans="2:65" s="11" customFormat="1" ht="22.9" customHeight="1">
      <c r="B132" s="124"/>
      <c r="D132" s="125" t="s">
        <v>68</v>
      </c>
      <c r="E132" s="133" t="s">
        <v>201</v>
      </c>
      <c r="F132" s="133" t="s">
        <v>366</v>
      </c>
      <c r="J132" s="134"/>
      <c r="L132" s="124"/>
      <c r="M132" s="128"/>
      <c r="P132" s="129">
        <f>P133</f>
        <v>5.3827199999999999</v>
      </c>
      <c r="R132" s="129">
        <f>R133</f>
        <v>8.1681696000000006</v>
      </c>
      <c r="T132" s="130">
        <f>T133</f>
        <v>0</v>
      </c>
      <c r="AR132" s="125" t="s">
        <v>76</v>
      </c>
      <c r="AT132" s="131" t="s">
        <v>68</v>
      </c>
      <c r="AU132" s="131" t="s">
        <v>76</v>
      </c>
      <c r="AY132" s="125" t="s">
        <v>195</v>
      </c>
      <c r="BK132" s="132">
        <f>BK133</f>
        <v>0</v>
      </c>
    </row>
    <row r="133" spans="2:65" s="1" customFormat="1" ht="33" customHeight="1">
      <c r="B133" s="135"/>
      <c r="C133" s="136" t="s">
        <v>226</v>
      </c>
      <c r="D133" s="136" t="s">
        <v>197</v>
      </c>
      <c r="E133" s="137" t="s">
        <v>2312</v>
      </c>
      <c r="F133" s="138" t="s">
        <v>2313</v>
      </c>
      <c r="G133" s="139" t="s">
        <v>200</v>
      </c>
      <c r="H133" s="140">
        <v>4.32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1.246</v>
      </c>
      <c r="P133" s="145">
        <f>O133*H133</f>
        <v>5.3827199999999999</v>
      </c>
      <c r="Q133" s="145">
        <v>1.8907799999999999</v>
      </c>
      <c r="R133" s="145">
        <f>Q133*H133</f>
        <v>8.1681696000000006</v>
      </c>
      <c r="S133" s="145">
        <v>0</v>
      </c>
      <c r="T133" s="146">
        <f>S133*H133</f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3" t="s">
        <v>82</v>
      </c>
      <c r="BK133" s="148">
        <f>ROUND(I133*H133,2)</f>
        <v>0</v>
      </c>
      <c r="BL133" s="13" t="s">
        <v>201</v>
      </c>
      <c r="BM133" s="147" t="s">
        <v>254</v>
      </c>
    </row>
    <row r="134" spans="2:65" s="11" customFormat="1" ht="22.9" customHeight="1">
      <c r="B134" s="124"/>
      <c r="D134" s="125" t="s">
        <v>68</v>
      </c>
      <c r="E134" s="133" t="s">
        <v>222</v>
      </c>
      <c r="F134" s="133" t="s">
        <v>2314</v>
      </c>
      <c r="J134" s="134"/>
      <c r="L134" s="124"/>
      <c r="M134" s="128"/>
      <c r="P134" s="129">
        <f>SUM(P135:P159)</f>
        <v>30.471</v>
      </c>
      <c r="R134" s="129">
        <f>SUM(R135:R159)</f>
        <v>0.26730699999999996</v>
      </c>
      <c r="T134" s="130">
        <f>SUM(T135:T159)</f>
        <v>0</v>
      </c>
      <c r="AR134" s="125" t="s">
        <v>76</v>
      </c>
      <c r="AT134" s="131" t="s">
        <v>68</v>
      </c>
      <c r="AU134" s="131" t="s">
        <v>76</v>
      </c>
      <c r="AY134" s="125" t="s">
        <v>195</v>
      </c>
      <c r="BK134" s="132">
        <f>SUM(BK135:BK159)</f>
        <v>0</v>
      </c>
    </row>
    <row r="135" spans="2:65" s="1" customFormat="1" ht="24.2" customHeight="1">
      <c r="B135" s="135"/>
      <c r="C135" s="136" t="s">
        <v>230</v>
      </c>
      <c r="D135" s="136" t="s">
        <v>197</v>
      </c>
      <c r="E135" s="137" t="s">
        <v>2491</v>
      </c>
      <c r="F135" s="138" t="s">
        <v>2492</v>
      </c>
      <c r="G135" s="139" t="s">
        <v>299</v>
      </c>
      <c r="H135" s="140">
        <v>11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3.5000000000000003E-2</v>
      </c>
      <c r="P135" s="145">
        <f t="shared" ref="P135:P159" si="9">O135*H135</f>
        <v>0.38500000000000001</v>
      </c>
      <c r="Q135" s="145">
        <v>7.9999999999999996E-6</v>
      </c>
      <c r="R135" s="145">
        <f t="shared" ref="R135:R159" si="10">Q135*H135</f>
        <v>8.7999999999999998E-5</v>
      </c>
      <c r="S135" s="145">
        <v>0</v>
      </c>
      <c r="T135" s="146">
        <f t="shared" ref="T135:T159" si="11">S135*H135</f>
        <v>0</v>
      </c>
      <c r="AR135" s="147" t="s">
        <v>201</v>
      </c>
      <c r="AT135" s="147" t="s">
        <v>197</v>
      </c>
      <c r="AU135" s="147" t="s">
        <v>82</v>
      </c>
      <c r="AY135" s="13" t="s">
        <v>195</v>
      </c>
      <c r="BE135" s="148">
        <f t="shared" ref="BE135:BE159" si="12">IF(N135="základná",J135,0)</f>
        <v>0</v>
      </c>
      <c r="BF135" s="148">
        <f t="shared" ref="BF135:BF159" si="13">IF(N135="znížená",J135,0)</f>
        <v>0</v>
      </c>
      <c r="BG135" s="148">
        <f t="shared" ref="BG135:BG159" si="14">IF(N135="zákl. prenesená",J135,0)</f>
        <v>0</v>
      </c>
      <c r="BH135" s="148">
        <f t="shared" ref="BH135:BH159" si="15">IF(N135="zníž. prenesená",J135,0)</f>
        <v>0</v>
      </c>
      <c r="BI135" s="148">
        <f t="shared" ref="BI135:BI159" si="16">IF(N135="nulová",J135,0)</f>
        <v>0</v>
      </c>
      <c r="BJ135" s="13" t="s">
        <v>82</v>
      </c>
      <c r="BK135" s="148">
        <f t="shared" ref="BK135:BK159" si="17">ROUND(I135*H135,2)</f>
        <v>0</v>
      </c>
      <c r="BL135" s="13" t="s">
        <v>201</v>
      </c>
      <c r="BM135" s="147" t="s">
        <v>258</v>
      </c>
    </row>
    <row r="136" spans="2:65" s="1" customFormat="1" ht="24.2" customHeight="1">
      <c r="B136" s="135"/>
      <c r="C136" s="136" t="s">
        <v>234</v>
      </c>
      <c r="D136" s="136" t="s">
        <v>197</v>
      </c>
      <c r="E136" s="137" t="s">
        <v>2493</v>
      </c>
      <c r="F136" s="138" t="s">
        <v>2494</v>
      </c>
      <c r="G136" s="139" t="s">
        <v>299</v>
      </c>
      <c r="H136" s="140">
        <v>34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4.2999999999999997E-2</v>
      </c>
      <c r="P136" s="145">
        <f t="shared" si="9"/>
        <v>1.462</v>
      </c>
      <c r="Q136" s="145">
        <v>1.0000000000000001E-5</v>
      </c>
      <c r="R136" s="145">
        <f t="shared" si="10"/>
        <v>3.4000000000000002E-4</v>
      </c>
      <c r="S136" s="145">
        <v>0</v>
      </c>
      <c r="T136" s="146">
        <f t="shared" si="11"/>
        <v>0</v>
      </c>
      <c r="AR136" s="147" t="s">
        <v>201</v>
      </c>
      <c r="AT136" s="147" t="s">
        <v>197</v>
      </c>
      <c r="AU136" s="147" t="s">
        <v>82</v>
      </c>
      <c r="AY136" s="13" t="s">
        <v>195</v>
      </c>
      <c r="BE136" s="148">
        <f t="shared" si="12"/>
        <v>0</v>
      </c>
      <c r="BF136" s="148">
        <f t="shared" si="13"/>
        <v>0</v>
      </c>
      <c r="BG136" s="148">
        <f t="shared" si="14"/>
        <v>0</v>
      </c>
      <c r="BH136" s="148">
        <f t="shared" si="15"/>
        <v>0</v>
      </c>
      <c r="BI136" s="148">
        <f t="shared" si="16"/>
        <v>0</v>
      </c>
      <c r="BJ136" s="13" t="s">
        <v>82</v>
      </c>
      <c r="BK136" s="148">
        <f t="shared" si="17"/>
        <v>0</v>
      </c>
      <c r="BL136" s="13" t="s">
        <v>201</v>
      </c>
      <c r="BM136" s="147" t="s">
        <v>261</v>
      </c>
    </row>
    <row r="137" spans="2:65" s="1" customFormat="1" ht="24.2" customHeight="1">
      <c r="B137" s="135"/>
      <c r="C137" s="149" t="s">
        <v>238</v>
      </c>
      <c r="D137" s="149" t="s">
        <v>270</v>
      </c>
      <c r="E137" s="150" t="s">
        <v>2495</v>
      </c>
      <c r="F137" s="151" t="s">
        <v>2496</v>
      </c>
      <c r="G137" s="152" t="s">
        <v>336</v>
      </c>
      <c r="H137" s="153">
        <v>5</v>
      </c>
      <c r="I137" s="154"/>
      <c r="J137" s="154"/>
      <c r="K137" s="155"/>
      <c r="L137" s="156"/>
      <c r="M137" s="157" t="s">
        <v>1</v>
      </c>
      <c r="N137" s="158" t="s">
        <v>35</v>
      </c>
      <c r="O137" s="145">
        <v>0</v>
      </c>
      <c r="P137" s="145">
        <f t="shared" si="9"/>
        <v>0</v>
      </c>
      <c r="Q137" s="145">
        <v>2.2000000000000001E-3</v>
      </c>
      <c r="R137" s="145">
        <f t="shared" si="10"/>
        <v>1.1000000000000001E-2</v>
      </c>
      <c r="S137" s="145">
        <v>0</v>
      </c>
      <c r="T137" s="146">
        <f t="shared" si="11"/>
        <v>0</v>
      </c>
      <c r="AR137" s="147" t="s">
        <v>222</v>
      </c>
      <c r="AT137" s="147" t="s">
        <v>270</v>
      </c>
      <c r="AU137" s="147" t="s">
        <v>82</v>
      </c>
      <c r="AY137" s="13" t="s">
        <v>195</v>
      </c>
      <c r="BE137" s="148">
        <f t="shared" si="12"/>
        <v>0</v>
      </c>
      <c r="BF137" s="148">
        <f t="shared" si="13"/>
        <v>0</v>
      </c>
      <c r="BG137" s="148">
        <f t="shared" si="14"/>
        <v>0</v>
      </c>
      <c r="BH137" s="148">
        <f t="shared" si="15"/>
        <v>0</v>
      </c>
      <c r="BI137" s="148">
        <f t="shared" si="16"/>
        <v>0</v>
      </c>
      <c r="BJ137" s="13" t="s">
        <v>82</v>
      </c>
      <c r="BK137" s="148">
        <f t="shared" si="17"/>
        <v>0</v>
      </c>
      <c r="BL137" s="13" t="s">
        <v>201</v>
      </c>
      <c r="BM137" s="147" t="s">
        <v>265</v>
      </c>
    </row>
    <row r="138" spans="2:65" s="1" customFormat="1" ht="24.2" customHeight="1">
      <c r="B138" s="135"/>
      <c r="C138" s="149" t="s">
        <v>241</v>
      </c>
      <c r="D138" s="149" t="s">
        <v>270</v>
      </c>
      <c r="E138" s="150" t="s">
        <v>2497</v>
      </c>
      <c r="F138" s="151" t="s">
        <v>2498</v>
      </c>
      <c r="G138" s="152" t="s">
        <v>336</v>
      </c>
      <c r="H138" s="153">
        <v>1</v>
      </c>
      <c r="I138" s="154"/>
      <c r="J138" s="154"/>
      <c r="K138" s="155"/>
      <c r="L138" s="156"/>
      <c r="M138" s="157" t="s">
        <v>1</v>
      </c>
      <c r="N138" s="158" t="s">
        <v>35</v>
      </c>
      <c r="O138" s="145">
        <v>0</v>
      </c>
      <c r="P138" s="145">
        <f t="shared" si="9"/>
        <v>0</v>
      </c>
      <c r="Q138" s="145">
        <v>0</v>
      </c>
      <c r="R138" s="145">
        <f t="shared" si="10"/>
        <v>0</v>
      </c>
      <c r="S138" s="145">
        <v>0</v>
      </c>
      <c r="T138" s="146">
        <f t="shared" si="11"/>
        <v>0</v>
      </c>
      <c r="AR138" s="147" t="s">
        <v>222</v>
      </c>
      <c r="AT138" s="147" t="s">
        <v>270</v>
      </c>
      <c r="AU138" s="147" t="s">
        <v>82</v>
      </c>
      <c r="AY138" s="13" t="s">
        <v>195</v>
      </c>
      <c r="BE138" s="148">
        <f t="shared" si="12"/>
        <v>0</v>
      </c>
      <c r="BF138" s="148">
        <f t="shared" si="13"/>
        <v>0</v>
      </c>
      <c r="BG138" s="148">
        <f t="shared" si="14"/>
        <v>0</v>
      </c>
      <c r="BH138" s="148">
        <f t="shared" si="15"/>
        <v>0</v>
      </c>
      <c r="BI138" s="148">
        <f t="shared" si="16"/>
        <v>0</v>
      </c>
      <c r="BJ138" s="13" t="s">
        <v>82</v>
      </c>
      <c r="BK138" s="148">
        <f t="shared" si="17"/>
        <v>0</v>
      </c>
      <c r="BL138" s="13" t="s">
        <v>201</v>
      </c>
      <c r="BM138" s="147" t="s">
        <v>268</v>
      </c>
    </row>
    <row r="139" spans="2:65" s="1" customFormat="1" ht="24.2" customHeight="1">
      <c r="B139" s="135"/>
      <c r="C139" s="149" t="s">
        <v>244</v>
      </c>
      <c r="D139" s="149" t="s">
        <v>270</v>
      </c>
      <c r="E139" s="150" t="s">
        <v>2499</v>
      </c>
      <c r="F139" s="151" t="s">
        <v>2500</v>
      </c>
      <c r="G139" s="152" t="s">
        <v>336</v>
      </c>
      <c r="H139" s="153">
        <v>7</v>
      </c>
      <c r="I139" s="154"/>
      <c r="J139" s="154"/>
      <c r="K139" s="155"/>
      <c r="L139" s="156"/>
      <c r="M139" s="157" t="s">
        <v>1</v>
      </c>
      <c r="N139" s="158" t="s">
        <v>35</v>
      </c>
      <c r="O139" s="145">
        <v>0</v>
      </c>
      <c r="P139" s="145">
        <f t="shared" si="9"/>
        <v>0</v>
      </c>
      <c r="Q139" s="145">
        <v>0</v>
      </c>
      <c r="R139" s="145">
        <f t="shared" si="10"/>
        <v>0</v>
      </c>
      <c r="S139" s="145">
        <v>0</v>
      </c>
      <c r="T139" s="146">
        <f t="shared" si="11"/>
        <v>0</v>
      </c>
      <c r="AR139" s="147" t="s">
        <v>222</v>
      </c>
      <c r="AT139" s="147" t="s">
        <v>270</v>
      </c>
      <c r="AU139" s="147" t="s">
        <v>82</v>
      </c>
      <c r="AY139" s="13" t="s">
        <v>195</v>
      </c>
      <c r="BE139" s="148">
        <f t="shared" si="12"/>
        <v>0</v>
      </c>
      <c r="BF139" s="148">
        <f t="shared" si="13"/>
        <v>0</v>
      </c>
      <c r="BG139" s="148">
        <f t="shared" si="14"/>
        <v>0</v>
      </c>
      <c r="BH139" s="148">
        <f t="shared" si="15"/>
        <v>0</v>
      </c>
      <c r="BI139" s="148">
        <f t="shared" si="16"/>
        <v>0</v>
      </c>
      <c r="BJ139" s="13" t="s">
        <v>82</v>
      </c>
      <c r="BK139" s="148">
        <f t="shared" si="17"/>
        <v>0</v>
      </c>
      <c r="BL139" s="13" t="s">
        <v>201</v>
      </c>
      <c r="BM139" s="147" t="s">
        <v>273</v>
      </c>
    </row>
    <row r="140" spans="2:65" s="1" customFormat="1" ht="24.2" customHeight="1">
      <c r="B140" s="135"/>
      <c r="C140" s="149" t="s">
        <v>247</v>
      </c>
      <c r="D140" s="149" t="s">
        <v>270</v>
      </c>
      <c r="E140" s="150" t="s">
        <v>2501</v>
      </c>
      <c r="F140" s="151" t="s">
        <v>2502</v>
      </c>
      <c r="G140" s="152" t="s">
        <v>336</v>
      </c>
      <c r="H140" s="153">
        <v>4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 t="shared" si="9"/>
        <v>0</v>
      </c>
      <c r="Q140" s="145">
        <v>1.0999999999999999E-2</v>
      </c>
      <c r="R140" s="145">
        <f t="shared" si="10"/>
        <v>4.3999999999999997E-2</v>
      </c>
      <c r="S140" s="145">
        <v>0</v>
      </c>
      <c r="T140" s="146">
        <f t="shared" si="11"/>
        <v>0</v>
      </c>
      <c r="AR140" s="147" t="s">
        <v>222</v>
      </c>
      <c r="AT140" s="147" t="s">
        <v>270</v>
      </c>
      <c r="AU140" s="147" t="s">
        <v>82</v>
      </c>
      <c r="AY140" s="13" t="s">
        <v>195</v>
      </c>
      <c r="BE140" s="148">
        <f t="shared" si="12"/>
        <v>0</v>
      </c>
      <c r="BF140" s="148">
        <f t="shared" si="13"/>
        <v>0</v>
      </c>
      <c r="BG140" s="148">
        <f t="shared" si="14"/>
        <v>0</v>
      </c>
      <c r="BH140" s="148">
        <f t="shared" si="15"/>
        <v>0</v>
      </c>
      <c r="BI140" s="148">
        <f t="shared" si="16"/>
        <v>0</v>
      </c>
      <c r="BJ140" s="13" t="s">
        <v>82</v>
      </c>
      <c r="BK140" s="148">
        <f t="shared" si="17"/>
        <v>0</v>
      </c>
      <c r="BL140" s="13" t="s">
        <v>201</v>
      </c>
      <c r="BM140" s="147" t="s">
        <v>276</v>
      </c>
    </row>
    <row r="141" spans="2:65" s="1" customFormat="1" ht="24.2" customHeight="1">
      <c r="B141" s="135"/>
      <c r="C141" s="136" t="s">
        <v>251</v>
      </c>
      <c r="D141" s="136" t="s">
        <v>197</v>
      </c>
      <c r="E141" s="137" t="s">
        <v>2503</v>
      </c>
      <c r="F141" s="138" t="s">
        <v>2504</v>
      </c>
      <c r="G141" s="139" t="s">
        <v>299</v>
      </c>
      <c r="H141" s="140">
        <v>108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4.7E-2</v>
      </c>
      <c r="P141" s="145">
        <f t="shared" si="9"/>
        <v>5.0759999999999996</v>
      </c>
      <c r="Q141" s="145">
        <v>1.4E-5</v>
      </c>
      <c r="R141" s="145">
        <f t="shared" si="10"/>
        <v>1.5119999999999999E-3</v>
      </c>
      <c r="S141" s="145">
        <v>0</v>
      </c>
      <c r="T141" s="146">
        <f t="shared" si="11"/>
        <v>0</v>
      </c>
      <c r="AR141" s="147" t="s">
        <v>201</v>
      </c>
      <c r="AT141" s="147" t="s">
        <v>197</v>
      </c>
      <c r="AU141" s="147" t="s">
        <v>82</v>
      </c>
      <c r="AY141" s="13" t="s">
        <v>195</v>
      </c>
      <c r="BE141" s="148">
        <f t="shared" si="12"/>
        <v>0</v>
      </c>
      <c r="BF141" s="148">
        <f t="shared" si="13"/>
        <v>0</v>
      </c>
      <c r="BG141" s="148">
        <f t="shared" si="14"/>
        <v>0</v>
      </c>
      <c r="BH141" s="148">
        <f t="shared" si="15"/>
        <v>0</v>
      </c>
      <c r="BI141" s="148">
        <f t="shared" si="16"/>
        <v>0</v>
      </c>
      <c r="BJ141" s="13" t="s">
        <v>82</v>
      </c>
      <c r="BK141" s="148">
        <f t="shared" si="17"/>
        <v>0</v>
      </c>
      <c r="BL141" s="13" t="s">
        <v>201</v>
      </c>
      <c r="BM141" s="147" t="s">
        <v>279</v>
      </c>
    </row>
    <row r="142" spans="2:65" s="1" customFormat="1" ht="16.5" customHeight="1">
      <c r="B142" s="135"/>
      <c r="C142" s="136" t="s">
        <v>255</v>
      </c>
      <c r="D142" s="136" t="s">
        <v>197</v>
      </c>
      <c r="E142" s="137" t="s">
        <v>2505</v>
      </c>
      <c r="F142" s="138" t="s">
        <v>2506</v>
      </c>
      <c r="G142" s="139" t="s">
        <v>336</v>
      </c>
      <c r="H142" s="140">
        <v>10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0.215</v>
      </c>
      <c r="P142" s="145">
        <f t="shared" si="9"/>
        <v>2.15</v>
      </c>
      <c r="Q142" s="145">
        <v>5.0000000000000002E-5</v>
      </c>
      <c r="R142" s="145">
        <f t="shared" si="10"/>
        <v>5.0000000000000001E-4</v>
      </c>
      <c r="S142" s="145">
        <v>0</v>
      </c>
      <c r="T142" s="146">
        <f t="shared" si="11"/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 t="shared" si="12"/>
        <v>0</v>
      </c>
      <c r="BF142" s="148">
        <f t="shared" si="13"/>
        <v>0</v>
      </c>
      <c r="BG142" s="148">
        <f t="shared" si="14"/>
        <v>0</v>
      </c>
      <c r="BH142" s="148">
        <f t="shared" si="15"/>
        <v>0</v>
      </c>
      <c r="BI142" s="148">
        <f t="shared" si="16"/>
        <v>0</v>
      </c>
      <c r="BJ142" s="13" t="s">
        <v>82</v>
      </c>
      <c r="BK142" s="148">
        <f t="shared" si="17"/>
        <v>0</v>
      </c>
      <c r="BL142" s="13" t="s">
        <v>201</v>
      </c>
      <c r="BM142" s="147" t="s">
        <v>285</v>
      </c>
    </row>
    <row r="143" spans="2:65" s="1" customFormat="1" ht="24.2" customHeight="1">
      <c r="B143" s="135"/>
      <c r="C143" s="149" t="s">
        <v>254</v>
      </c>
      <c r="D143" s="149" t="s">
        <v>270</v>
      </c>
      <c r="E143" s="150" t="s">
        <v>2507</v>
      </c>
      <c r="F143" s="151" t="s">
        <v>2508</v>
      </c>
      <c r="G143" s="152" t="s">
        <v>336</v>
      </c>
      <c r="H143" s="153">
        <v>7</v>
      </c>
      <c r="I143" s="154"/>
      <c r="J143" s="154"/>
      <c r="K143" s="155"/>
      <c r="L143" s="156"/>
      <c r="M143" s="157" t="s">
        <v>1</v>
      </c>
      <c r="N143" s="158" t="s">
        <v>35</v>
      </c>
      <c r="O143" s="145">
        <v>0</v>
      </c>
      <c r="P143" s="145">
        <f t="shared" si="9"/>
        <v>0</v>
      </c>
      <c r="Q143" s="145">
        <v>7.2000000000000005E-4</v>
      </c>
      <c r="R143" s="145">
        <f t="shared" si="10"/>
        <v>5.0400000000000002E-3</v>
      </c>
      <c r="S143" s="145">
        <v>0</v>
      </c>
      <c r="T143" s="146">
        <f t="shared" si="11"/>
        <v>0</v>
      </c>
      <c r="AR143" s="147" t="s">
        <v>222</v>
      </c>
      <c r="AT143" s="147" t="s">
        <v>270</v>
      </c>
      <c r="AU143" s="147" t="s">
        <v>82</v>
      </c>
      <c r="AY143" s="13" t="s">
        <v>195</v>
      </c>
      <c r="BE143" s="148">
        <f t="shared" si="12"/>
        <v>0</v>
      </c>
      <c r="BF143" s="148">
        <f t="shared" si="13"/>
        <v>0</v>
      </c>
      <c r="BG143" s="148">
        <f t="shared" si="14"/>
        <v>0</v>
      </c>
      <c r="BH143" s="148">
        <f t="shared" si="15"/>
        <v>0</v>
      </c>
      <c r="BI143" s="148">
        <f t="shared" si="16"/>
        <v>0</v>
      </c>
      <c r="BJ143" s="13" t="s">
        <v>82</v>
      </c>
      <c r="BK143" s="148">
        <f t="shared" si="17"/>
        <v>0</v>
      </c>
      <c r="BL143" s="13" t="s">
        <v>201</v>
      </c>
      <c r="BM143" s="147" t="s">
        <v>287</v>
      </c>
    </row>
    <row r="144" spans="2:65" s="1" customFormat="1" ht="24.2" customHeight="1">
      <c r="B144" s="135"/>
      <c r="C144" s="149" t="s">
        <v>262</v>
      </c>
      <c r="D144" s="149" t="s">
        <v>270</v>
      </c>
      <c r="E144" s="150" t="s">
        <v>2509</v>
      </c>
      <c r="F144" s="151" t="s">
        <v>2510</v>
      </c>
      <c r="G144" s="152" t="s">
        <v>336</v>
      </c>
      <c r="H144" s="153">
        <v>3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si="9"/>
        <v>0</v>
      </c>
      <c r="Q144" s="145">
        <v>9.3000000000000005E-4</v>
      </c>
      <c r="R144" s="145">
        <f t="shared" si="10"/>
        <v>2.7899999999999999E-3</v>
      </c>
      <c r="S144" s="145">
        <v>0</v>
      </c>
      <c r="T144" s="146">
        <f t="shared" si="11"/>
        <v>0</v>
      </c>
      <c r="AR144" s="147" t="s">
        <v>222</v>
      </c>
      <c r="AT144" s="147" t="s">
        <v>270</v>
      </c>
      <c r="AU144" s="147" t="s">
        <v>82</v>
      </c>
      <c r="AY144" s="13" t="s">
        <v>195</v>
      </c>
      <c r="BE144" s="148">
        <f t="shared" si="12"/>
        <v>0</v>
      </c>
      <c r="BF144" s="148">
        <f t="shared" si="13"/>
        <v>0</v>
      </c>
      <c r="BG144" s="148">
        <f t="shared" si="14"/>
        <v>0</v>
      </c>
      <c r="BH144" s="148">
        <f t="shared" si="15"/>
        <v>0</v>
      </c>
      <c r="BI144" s="148">
        <f t="shared" si="16"/>
        <v>0</v>
      </c>
      <c r="BJ144" s="13" t="s">
        <v>82</v>
      </c>
      <c r="BK144" s="148">
        <f t="shared" si="17"/>
        <v>0</v>
      </c>
      <c r="BL144" s="13" t="s">
        <v>201</v>
      </c>
      <c r="BM144" s="147" t="s">
        <v>292</v>
      </c>
    </row>
    <row r="145" spans="2:65" s="1" customFormat="1" ht="16.5" customHeight="1">
      <c r="B145" s="135"/>
      <c r="C145" s="136" t="s">
        <v>258</v>
      </c>
      <c r="D145" s="136" t="s">
        <v>197</v>
      </c>
      <c r="E145" s="137" t="s">
        <v>2511</v>
      </c>
      <c r="F145" s="138" t="s">
        <v>2512</v>
      </c>
      <c r="G145" s="139" t="s">
        <v>336</v>
      </c>
      <c r="H145" s="140">
        <v>3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0.215</v>
      </c>
      <c r="P145" s="145">
        <f t="shared" si="9"/>
        <v>0.64500000000000002</v>
      </c>
      <c r="Q145" s="145">
        <v>5.0000000000000002E-5</v>
      </c>
      <c r="R145" s="145">
        <f t="shared" si="10"/>
        <v>1.5000000000000001E-4</v>
      </c>
      <c r="S145" s="145">
        <v>0</v>
      </c>
      <c r="T145" s="146">
        <f t="shared" si="11"/>
        <v>0</v>
      </c>
      <c r="AR145" s="147" t="s">
        <v>201</v>
      </c>
      <c r="AT145" s="147" t="s">
        <v>197</v>
      </c>
      <c r="AU145" s="147" t="s">
        <v>82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201</v>
      </c>
      <c r="BM145" s="147" t="s">
        <v>295</v>
      </c>
    </row>
    <row r="146" spans="2:65" s="1" customFormat="1" ht="24.2" customHeight="1">
      <c r="B146" s="135"/>
      <c r="C146" s="149" t="s">
        <v>269</v>
      </c>
      <c r="D146" s="149" t="s">
        <v>270</v>
      </c>
      <c r="E146" s="150" t="s">
        <v>2513</v>
      </c>
      <c r="F146" s="151" t="s">
        <v>2514</v>
      </c>
      <c r="G146" s="152" t="s">
        <v>336</v>
      </c>
      <c r="H146" s="153">
        <v>3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9"/>
        <v>0</v>
      </c>
      <c r="Q146" s="145">
        <v>4.0000000000000002E-4</v>
      </c>
      <c r="R146" s="145">
        <f t="shared" si="10"/>
        <v>1.2000000000000001E-3</v>
      </c>
      <c r="S146" s="145">
        <v>0</v>
      </c>
      <c r="T146" s="146">
        <f t="shared" si="11"/>
        <v>0</v>
      </c>
      <c r="AR146" s="147" t="s">
        <v>222</v>
      </c>
      <c r="AT146" s="147" t="s">
        <v>270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201</v>
      </c>
      <c r="BM146" s="147" t="s">
        <v>300</v>
      </c>
    </row>
    <row r="147" spans="2:65" s="1" customFormat="1" ht="16.5" customHeight="1">
      <c r="B147" s="135"/>
      <c r="C147" s="136" t="s">
        <v>261</v>
      </c>
      <c r="D147" s="136" t="s">
        <v>197</v>
      </c>
      <c r="E147" s="137" t="s">
        <v>2515</v>
      </c>
      <c r="F147" s="138" t="s">
        <v>2516</v>
      </c>
      <c r="G147" s="139" t="s">
        <v>336</v>
      </c>
      <c r="H147" s="140">
        <v>3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0.215</v>
      </c>
      <c r="P147" s="145">
        <f t="shared" si="9"/>
        <v>0.64500000000000002</v>
      </c>
      <c r="Q147" s="145">
        <v>5.0000000000000002E-5</v>
      </c>
      <c r="R147" s="145">
        <f t="shared" si="10"/>
        <v>1.5000000000000001E-4</v>
      </c>
      <c r="S147" s="145">
        <v>0</v>
      </c>
      <c r="T147" s="146">
        <f t="shared" si="11"/>
        <v>0</v>
      </c>
      <c r="AR147" s="147" t="s">
        <v>201</v>
      </c>
      <c r="AT147" s="147" t="s">
        <v>197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201</v>
      </c>
      <c r="BM147" s="147" t="s">
        <v>303</v>
      </c>
    </row>
    <row r="148" spans="2:65" s="1" customFormat="1" ht="24.2" customHeight="1">
      <c r="B148" s="135"/>
      <c r="C148" s="149" t="s">
        <v>7</v>
      </c>
      <c r="D148" s="149" t="s">
        <v>270</v>
      </c>
      <c r="E148" s="150" t="s">
        <v>2517</v>
      </c>
      <c r="F148" s="151" t="s">
        <v>2518</v>
      </c>
      <c r="G148" s="152" t="s">
        <v>336</v>
      </c>
      <c r="H148" s="153">
        <v>3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9"/>
        <v>0</v>
      </c>
      <c r="Q148" s="145">
        <v>5.6999999999999998E-4</v>
      </c>
      <c r="R148" s="145">
        <f t="shared" si="10"/>
        <v>1.7099999999999999E-3</v>
      </c>
      <c r="S148" s="145">
        <v>0</v>
      </c>
      <c r="T148" s="146">
        <f t="shared" si="11"/>
        <v>0</v>
      </c>
      <c r="AR148" s="147" t="s">
        <v>222</v>
      </c>
      <c r="AT148" s="147" t="s">
        <v>270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307</v>
      </c>
    </row>
    <row r="149" spans="2:65" s="1" customFormat="1" ht="24.2" customHeight="1">
      <c r="B149" s="135"/>
      <c r="C149" s="136" t="s">
        <v>265</v>
      </c>
      <c r="D149" s="136" t="s">
        <v>197</v>
      </c>
      <c r="E149" s="137" t="s">
        <v>2519</v>
      </c>
      <c r="F149" s="138" t="s">
        <v>2520</v>
      </c>
      <c r="G149" s="139" t="s">
        <v>336</v>
      </c>
      <c r="H149" s="140">
        <v>1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1.2709999999999999</v>
      </c>
      <c r="P149" s="145">
        <f t="shared" si="9"/>
        <v>1.2709999999999999</v>
      </c>
      <c r="Q149" s="145">
        <v>1.1900000000000001E-4</v>
      </c>
      <c r="R149" s="145">
        <f t="shared" si="10"/>
        <v>1.1900000000000001E-4</v>
      </c>
      <c r="S149" s="145">
        <v>0</v>
      </c>
      <c r="T149" s="146">
        <f t="shared" si="11"/>
        <v>0</v>
      </c>
      <c r="AR149" s="147" t="s">
        <v>201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310</v>
      </c>
    </row>
    <row r="150" spans="2:65" s="1" customFormat="1" ht="16.5" customHeight="1">
      <c r="B150" s="135"/>
      <c r="C150" s="149" t="s">
        <v>286</v>
      </c>
      <c r="D150" s="149" t="s">
        <v>270</v>
      </c>
      <c r="E150" s="150" t="s">
        <v>234</v>
      </c>
      <c r="F150" s="151" t="s">
        <v>2521</v>
      </c>
      <c r="G150" s="152" t="s">
        <v>336</v>
      </c>
      <c r="H150" s="153">
        <v>1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222</v>
      </c>
      <c r="AT150" s="147" t="s">
        <v>270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314</v>
      </c>
    </row>
    <row r="151" spans="2:65" s="1" customFormat="1" ht="16.5" customHeight="1">
      <c r="B151" s="135"/>
      <c r="C151" s="136" t="s">
        <v>268</v>
      </c>
      <c r="D151" s="136" t="s">
        <v>197</v>
      </c>
      <c r="E151" s="137" t="s">
        <v>2522</v>
      </c>
      <c r="F151" s="138" t="s">
        <v>2523</v>
      </c>
      <c r="G151" s="139" t="s">
        <v>299</v>
      </c>
      <c r="H151" s="140">
        <v>48</v>
      </c>
      <c r="I151" s="141"/>
      <c r="J151" s="141"/>
      <c r="K151" s="142"/>
      <c r="L151" s="25"/>
      <c r="M151" s="143" t="s">
        <v>1</v>
      </c>
      <c r="N151" s="144" t="s">
        <v>35</v>
      </c>
      <c r="O151" s="145">
        <v>5.7000000000000002E-2</v>
      </c>
      <c r="P151" s="145">
        <f t="shared" si="9"/>
        <v>2.7360000000000002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201</v>
      </c>
      <c r="AT151" s="147" t="s">
        <v>197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317</v>
      </c>
    </row>
    <row r="152" spans="2:65" s="1" customFormat="1" ht="33" customHeight="1">
      <c r="B152" s="135"/>
      <c r="C152" s="136" t="s">
        <v>289</v>
      </c>
      <c r="D152" s="136" t="s">
        <v>197</v>
      </c>
      <c r="E152" s="137" t="s">
        <v>2524</v>
      </c>
      <c r="F152" s="138" t="s">
        <v>2525</v>
      </c>
      <c r="G152" s="139" t="s">
        <v>336</v>
      </c>
      <c r="H152" s="140">
        <v>3</v>
      </c>
      <c r="I152" s="141"/>
      <c r="J152" s="141"/>
      <c r="K152" s="142"/>
      <c r="L152" s="25"/>
      <c r="M152" s="143" t="s">
        <v>1</v>
      </c>
      <c r="N152" s="144" t="s">
        <v>35</v>
      </c>
      <c r="O152" s="145">
        <v>3.5270000000000001</v>
      </c>
      <c r="P152" s="145">
        <f t="shared" si="9"/>
        <v>10.581</v>
      </c>
      <c r="Q152" s="145">
        <v>2.5999999999999998E-5</v>
      </c>
      <c r="R152" s="145">
        <f t="shared" si="10"/>
        <v>7.7999999999999999E-5</v>
      </c>
      <c r="S152" s="145">
        <v>0</v>
      </c>
      <c r="T152" s="146">
        <f t="shared" si="11"/>
        <v>0</v>
      </c>
      <c r="AR152" s="147" t="s">
        <v>201</v>
      </c>
      <c r="AT152" s="147" t="s">
        <v>197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201</v>
      </c>
      <c r="BM152" s="147" t="s">
        <v>322</v>
      </c>
    </row>
    <row r="153" spans="2:65" s="1" customFormat="1" ht="37.9" customHeight="1">
      <c r="B153" s="135"/>
      <c r="C153" s="149" t="s">
        <v>273</v>
      </c>
      <c r="D153" s="149" t="s">
        <v>270</v>
      </c>
      <c r="E153" s="150" t="s">
        <v>2526</v>
      </c>
      <c r="F153" s="151" t="s">
        <v>2527</v>
      </c>
      <c r="G153" s="152" t="s">
        <v>336</v>
      </c>
      <c r="H153" s="153">
        <v>3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9"/>
        <v>0</v>
      </c>
      <c r="Q153" s="145">
        <v>1.15E-2</v>
      </c>
      <c r="R153" s="145">
        <f t="shared" si="10"/>
        <v>3.4500000000000003E-2</v>
      </c>
      <c r="S153" s="145">
        <v>0</v>
      </c>
      <c r="T153" s="146">
        <f t="shared" si="11"/>
        <v>0</v>
      </c>
      <c r="AR153" s="147" t="s">
        <v>222</v>
      </c>
      <c r="AT153" s="147" t="s">
        <v>270</v>
      </c>
      <c r="AU153" s="147" t="s">
        <v>82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201</v>
      </c>
      <c r="BM153" s="147" t="s">
        <v>325</v>
      </c>
    </row>
    <row r="154" spans="2:65" s="1" customFormat="1" ht="24.2" customHeight="1">
      <c r="B154" s="135"/>
      <c r="C154" s="149" t="s">
        <v>296</v>
      </c>
      <c r="D154" s="149" t="s">
        <v>270</v>
      </c>
      <c r="E154" s="150" t="s">
        <v>2528</v>
      </c>
      <c r="F154" s="151" t="s">
        <v>2529</v>
      </c>
      <c r="G154" s="152" t="s">
        <v>336</v>
      </c>
      <c r="H154" s="153">
        <v>3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9"/>
        <v>0</v>
      </c>
      <c r="Q154" s="145">
        <v>1.553E-2</v>
      </c>
      <c r="R154" s="145">
        <f t="shared" si="10"/>
        <v>4.6589999999999999E-2</v>
      </c>
      <c r="S154" s="145">
        <v>0</v>
      </c>
      <c r="T154" s="146">
        <f t="shared" si="11"/>
        <v>0</v>
      </c>
      <c r="AR154" s="147" t="s">
        <v>222</v>
      </c>
      <c r="AT154" s="147" t="s">
        <v>270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201</v>
      </c>
      <c r="BM154" s="147" t="s">
        <v>329</v>
      </c>
    </row>
    <row r="155" spans="2:65" s="1" customFormat="1" ht="24.2" customHeight="1">
      <c r="B155" s="135"/>
      <c r="C155" s="149" t="s">
        <v>276</v>
      </c>
      <c r="D155" s="149" t="s">
        <v>270</v>
      </c>
      <c r="E155" s="150" t="s">
        <v>2530</v>
      </c>
      <c r="F155" s="151" t="s">
        <v>2531</v>
      </c>
      <c r="G155" s="152" t="s">
        <v>336</v>
      </c>
      <c r="H155" s="153">
        <v>3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9"/>
        <v>0</v>
      </c>
      <c r="Q155" s="145">
        <v>5.8799999999999998E-3</v>
      </c>
      <c r="R155" s="145">
        <f t="shared" si="10"/>
        <v>1.7639999999999999E-2</v>
      </c>
      <c r="S155" s="145">
        <v>0</v>
      </c>
      <c r="T155" s="146">
        <f t="shared" si="11"/>
        <v>0</v>
      </c>
      <c r="AR155" s="147" t="s">
        <v>222</v>
      </c>
      <c r="AT155" s="147" t="s">
        <v>270</v>
      </c>
      <c r="AU155" s="147" t="s">
        <v>82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201</v>
      </c>
      <c r="BM155" s="147" t="s">
        <v>332</v>
      </c>
    </row>
    <row r="156" spans="2:65" s="1" customFormat="1" ht="24.2" customHeight="1">
      <c r="B156" s="135"/>
      <c r="C156" s="136" t="s">
        <v>304</v>
      </c>
      <c r="D156" s="136" t="s">
        <v>197</v>
      </c>
      <c r="E156" s="137" t="s">
        <v>2532</v>
      </c>
      <c r="F156" s="138" t="s">
        <v>2533</v>
      </c>
      <c r="G156" s="139" t="s">
        <v>336</v>
      </c>
      <c r="H156" s="140">
        <v>3</v>
      </c>
      <c r="I156" s="141"/>
      <c r="J156" s="141"/>
      <c r="K156" s="142"/>
      <c r="L156" s="25"/>
      <c r="M156" s="143" t="s">
        <v>1</v>
      </c>
      <c r="N156" s="144" t="s">
        <v>35</v>
      </c>
      <c r="O156" s="145">
        <v>1.21</v>
      </c>
      <c r="P156" s="145">
        <f t="shared" si="9"/>
        <v>3.63</v>
      </c>
      <c r="Q156" s="145">
        <v>6.3E-3</v>
      </c>
      <c r="R156" s="145">
        <f t="shared" si="10"/>
        <v>1.89E-2</v>
      </c>
      <c r="S156" s="145">
        <v>0</v>
      </c>
      <c r="T156" s="146">
        <f t="shared" si="11"/>
        <v>0</v>
      </c>
      <c r="AR156" s="147" t="s">
        <v>201</v>
      </c>
      <c r="AT156" s="147" t="s">
        <v>197</v>
      </c>
      <c r="AU156" s="147" t="s">
        <v>82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201</v>
      </c>
      <c r="BM156" s="147" t="s">
        <v>418</v>
      </c>
    </row>
    <row r="157" spans="2:65" s="1" customFormat="1" ht="24.2" customHeight="1">
      <c r="B157" s="135"/>
      <c r="C157" s="149" t="s">
        <v>279</v>
      </c>
      <c r="D157" s="149" t="s">
        <v>270</v>
      </c>
      <c r="E157" s="150" t="s">
        <v>2534</v>
      </c>
      <c r="F157" s="151" t="s">
        <v>2535</v>
      </c>
      <c r="G157" s="152" t="s">
        <v>336</v>
      </c>
      <c r="H157" s="153">
        <v>3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9"/>
        <v>0</v>
      </c>
      <c r="Q157" s="145">
        <v>2.46E-2</v>
      </c>
      <c r="R157" s="145">
        <f t="shared" si="10"/>
        <v>7.3800000000000004E-2</v>
      </c>
      <c r="S157" s="145">
        <v>0</v>
      </c>
      <c r="T157" s="146">
        <f t="shared" si="11"/>
        <v>0</v>
      </c>
      <c r="AR157" s="147" t="s">
        <v>222</v>
      </c>
      <c r="AT157" s="147" t="s">
        <v>270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201</v>
      </c>
      <c r="BM157" s="147" t="s">
        <v>426</v>
      </c>
    </row>
    <row r="158" spans="2:65" s="1" customFormat="1" ht="24.2" customHeight="1">
      <c r="B158" s="135"/>
      <c r="C158" s="136" t="s">
        <v>311</v>
      </c>
      <c r="D158" s="136" t="s">
        <v>197</v>
      </c>
      <c r="E158" s="137" t="s">
        <v>2536</v>
      </c>
      <c r="F158" s="138" t="s">
        <v>2537</v>
      </c>
      <c r="G158" s="139" t="s">
        <v>299</v>
      </c>
      <c r="H158" s="140">
        <v>36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5.2499999999999998E-2</v>
      </c>
      <c r="P158" s="145">
        <f t="shared" si="9"/>
        <v>1.89</v>
      </c>
      <c r="Q158" s="145">
        <v>1E-4</v>
      </c>
      <c r="R158" s="145">
        <f t="shared" si="10"/>
        <v>3.6000000000000003E-3</v>
      </c>
      <c r="S158" s="145">
        <v>0</v>
      </c>
      <c r="T158" s="146">
        <f t="shared" si="11"/>
        <v>0</v>
      </c>
      <c r="AR158" s="147" t="s">
        <v>201</v>
      </c>
      <c r="AT158" s="147" t="s">
        <v>197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201</v>
      </c>
      <c r="BM158" s="147" t="s">
        <v>434</v>
      </c>
    </row>
    <row r="159" spans="2:65" s="1" customFormat="1" ht="24.2" customHeight="1">
      <c r="B159" s="135"/>
      <c r="C159" s="149" t="s">
        <v>285</v>
      </c>
      <c r="D159" s="149" t="s">
        <v>270</v>
      </c>
      <c r="E159" s="150" t="s">
        <v>2538</v>
      </c>
      <c r="F159" s="151" t="s">
        <v>2539</v>
      </c>
      <c r="G159" s="152" t="s">
        <v>299</v>
      </c>
      <c r="H159" s="153">
        <v>36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9"/>
        <v>0</v>
      </c>
      <c r="Q159" s="145">
        <v>1E-4</v>
      </c>
      <c r="R159" s="145">
        <f t="shared" si="10"/>
        <v>3.6000000000000003E-3</v>
      </c>
      <c r="S159" s="145">
        <v>0</v>
      </c>
      <c r="T159" s="146">
        <f t="shared" si="11"/>
        <v>0</v>
      </c>
      <c r="AR159" s="147" t="s">
        <v>222</v>
      </c>
      <c r="AT159" s="147" t="s">
        <v>270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201</v>
      </c>
      <c r="BM159" s="147" t="s">
        <v>442</v>
      </c>
    </row>
    <row r="160" spans="2:65" s="11" customFormat="1" ht="22.9" customHeight="1">
      <c r="B160" s="124"/>
      <c r="D160" s="125" t="s">
        <v>68</v>
      </c>
      <c r="E160" s="133" t="s">
        <v>552</v>
      </c>
      <c r="F160" s="133" t="s">
        <v>553</v>
      </c>
      <c r="J160" s="134"/>
      <c r="L160" s="124"/>
      <c r="M160" s="128"/>
      <c r="P160" s="129">
        <f>P161</f>
        <v>119.66560399999999</v>
      </c>
      <c r="R160" s="129">
        <f>R161</f>
        <v>0</v>
      </c>
      <c r="T160" s="130">
        <f>T161</f>
        <v>0</v>
      </c>
      <c r="AR160" s="125" t="s">
        <v>76</v>
      </c>
      <c r="AT160" s="131" t="s">
        <v>68</v>
      </c>
      <c r="AU160" s="131" t="s">
        <v>76</v>
      </c>
      <c r="AY160" s="125" t="s">
        <v>195</v>
      </c>
      <c r="BK160" s="132">
        <f>BK161</f>
        <v>0</v>
      </c>
    </row>
    <row r="161" spans="2:65" s="1" customFormat="1" ht="33" customHeight="1">
      <c r="B161" s="135"/>
      <c r="C161" s="136" t="s">
        <v>319</v>
      </c>
      <c r="D161" s="136" t="s">
        <v>197</v>
      </c>
      <c r="E161" s="137" t="s">
        <v>2323</v>
      </c>
      <c r="F161" s="138" t="s">
        <v>2324</v>
      </c>
      <c r="G161" s="139" t="s">
        <v>250</v>
      </c>
      <c r="H161" s="140">
        <v>92.835999999999999</v>
      </c>
      <c r="I161" s="141"/>
      <c r="J161" s="141"/>
      <c r="K161" s="142"/>
      <c r="L161" s="25"/>
      <c r="M161" s="163" t="s">
        <v>1</v>
      </c>
      <c r="N161" s="164" t="s">
        <v>35</v>
      </c>
      <c r="O161" s="161">
        <v>1.2889999999999999</v>
      </c>
      <c r="P161" s="161">
        <f>O161*H161</f>
        <v>119.66560399999999</v>
      </c>
      <c r="Q161" s="161">
        <v>0</v>
      </c>
      <c r="R161" s="161">
        <f>Q161*H161</f>
        <v>0</v>
      </c>
      <c r="S161" s="161">
        <v>0</v>
      </c>
      <c r="T161" s="162">
        <f>S161*H161</f>
        <v>0</v>
      </c>
      <c r="AR161" s="147" t="s">
        <v>201</v>
      </c>
      <c r="AT161" s="147" t="s">
        <v>197</v>
      </c>
      <c r="AU161" s="147" t="s">
        <v>82</v>
      </c>
      <c r="AY161" s="13" t="s">
        <v>195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3" t="s">
        <v>82</v>
      </c>
      <c r="BK161" s="148">
        <f>ROUND(I161*H161,2)</f>
        <v>0</v>
      </c>
      <c r="BL161" s="13" t="s">
        <v>201</v>
      </c>
      <c r="BM161" s="147" t="s">
        <v>450</v>
      </c>
    </row>
    <row r="162" spans="2:65" s="1" customFormat="1" ht="6.95" customHeight="1"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25"/>
    </row>
  </sheetData>
  <autoFilter ref="C120:K161" xr:uid="{00000000-0009-0000-0000-000010000000}"/>
  <mergeCells count="8">
    <mergeCell ref="E111:H111"/>
    <mergeCell ref="E113:H113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209"/>
  <sheetViews>
    <sheetView showGridLines="0" topLeftCell="A193" workbookViewId="0">
      <selection activeCell="W126" sqref="W12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132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2540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ROUND(J123,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ROUND((SUM(BE123:BE208)),  2)</f>
        <v>0</v>
      </c>
      <c r="G33" s="93"/>
      <c r="H33" s="93"/>
      <c r="I33" s="94">
        <v>0.23</v>
      </c>
      <c r="J33" s="92">
        <f>ROUND(((SUM(BE123:BE208))*I33),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ROUND((SUM(BF123:BF208)),  2)</f>
        <v>0</v>
      </c>
      <c r="I34" s="95">
        <v>0.23</v>
      </c>
      <c r="J34" s="82">
        <f>ROUND(((SUM(BF123:BF208))*I34),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ROUND((SUM(BG123:BG208)),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ROUND((SUM(BH123:BH208)),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ROUND((SUM(BI123:BI208)),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SO06 - Prípojka dažďovej kanalizácie + ORL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J123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2298</v>
      </c>
      <c r="E97" s="109"/>
      <c r="F97" s="109"/>
      <c r="G97" s="109"/>
      <c r="H97" s="109"/>
      <c r="I97" s="109"/>
      <c r="J97" s="110">
        <f>J124</f>
        <v>0</v>
      </c>
      <c r="L97" s="107"/>
    </row>
    <row r="98" spans="2:12" s="9" customFormat="1" ht="19.899999999999999" customHeight="1">
      <c r="B98" s="111"/>
      <c r="D98" s="112" t="s">
        <v>153</v>
      </c>
      <c r="E98" s="113"/>
      <c r="F98" s="113"/>
      <c r="G98" s="113"/>
      <c r="H98" s="113"/>
      <c r="I98" s="113"/>
      <c r="J98" s="114">
        <f>J125</f>
        <v>0</v>
      </c>
      <c r="L98" s="111"/>
    </row>
    <row r="99" spans="2:12" s="9" customFormat="1" ht="19.899999999999999" customHeight="1">
      <c r="B99" s="111"/>
      <c r="D99" s="112" t="s">
        <v>156</v>
      </c>
      <c r="E99" s="113"/>
      <c r="F99" s="113"/>
      <c r="G99" s="113"/>
      <c r="H99" s="113"/>
      <c r="I99" s="113"/>
      <c r="J99" s="114">
        <f>J138</f>
        <v>0</v>
      </c>
      <c r="L99" s="111"/>
    </row>
    <row r="100" spans="2:12" s="9" customFormat="1" ht="19.899999999999999" customHeight="1">
      <c r="B100" s="111"/>
      <c r="D100" s="112" t="s">
        <v>157</v>
      </c>
      <c r="E100" s="113"/>
      <c r="F100" s="113"/>
      <c r="G100" s="113"/>
      <c r="H100" s="113"/>
      <c r="I100" s="113"/>
      <c r="J100" s="114">
        <f>J141</f>
        <v>0</v>
      </c>
      <c r="L100" s="111"/>
    </row>
    <row r="101" spans="2:12" s="9" customFormat="1" ht="19.899999999999999" customHeight="1">
      <c r="B101" s="111"/>
      <c r="D101" s="112" t="s">
        <v>2299</v>
      </c>
      <c r="E101" s="113"/>
      <c r="F101" s="113"/>
      <c r="G101" s="113"/>
      <c r="H101" s="113"/>
      <c r="I101" s="113"/>
      <c r="J101" s="114">
        <f>J146</f>
        <v>0</v>
      </c>
      <c r="L101" s="111"/>
    </row>
    <row r="102" spans="2:12" s="9" customFormat="1" ht="19.899999999999999" customHeight="1">
      <c r="B102" s="111"/>
      <c r="D102" s="112" t="s">
        <v>160</v>
      </c>
      <c r="E102" s="113"/>
      <c r="F102" s="113"/>
      <c r="G102" s="113"/>
      <c r="H102" s="113"/>
      <c r="I102" s="113"/>
      <c r="J102" s="114">
        <f>J201</f>
        <v>0</v>
      </c>
      <c r="L102" s="111"/>
    </row>
    <row r="103" spans="2:12" s="9" customFormat="1" ht="19.899999999999999" customHeight="1">
      <c r="B103" s="111"/>
      <c r="D103" s="112" t="s">
        <v>161</v>
      </c>
      <c r="E103" s="113"/>
      <c r="F103" s="113"/>
      <c r="G103" s="113"/>
      <c r="H103" s="113"/>
      <c r="I103" s="113"/>
      <c r="J103" s="114">
        <f>J207</f>
        <v>0</v>
      </c>
      <c r="L103" s="111"/>
    </row>
    <row r="104" spans="2:12" s="1" customFormat="1" ht="21.75" customHeight="1">
      <c r="B104" s="25"/>
      <c r="L104" s="25"/>
    </row>
    <row r="105" spans="2:12" s="1" customFormat="1" ht="6.95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5"/>
    </row>
    <row r="109" spans="2:12" s="1" customFormat="1" ht="6.95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5"/>
    </row>
    <row r="110" spans="2:12" s="1" customFormat="1" ht="24.95" customHeight="1">
      <c r="B110" s="25"/>
      <c r="C110" s="17" t="s">
        <v>181</v>
      </c>
      <c r="L110" s="25"/>
    </row>
    <row r="111" spans="2:12" s="1" customFormat="1" ht="6.95" customHeight="1">
      <c r="B111" s="25"/>
      <c r="L111" s="25"/>
    </row>
    <row r="112" spans="2:12" s="1" customFormat="1" ht="12" customHeight="1">
      <c r="B112" s="25"/>
      <c r="C112" s="22" t="s">
        <v>13</v>
      </c>
      <c r="L112" s="25"/>
    </row>
    <row r="113" spans="2:65" s="1" customFormat="1" ht="16.5" customHeight="1">
      <c r="B113" s="25"/>
      <c r="E113" s="207" t="str">
        <f>E7</f>
        <v>Športová hala OLYMPIA v Nitre</v>
      </c>
      <c r="F113" s="209"/>
      <c r="G113" s="209"/>
      <c r="H113" s="209"/>
      <c r="L113" s="25"/>
    </row>
    <row r="114" spans="2:65" s="1" customFormat="1" ht="12" customHeight="1">
      <c r="B114" s="25"/>
      <c r="C114" s="22" t="s">
        <v>143</v>
      </c>
      <c r="L114" s="25"/>
    </row>
    <row r="115" spans="2:65" s="1" customFormat="1" ht="16.5" customHeight="1">
      <c r="B115" s="25"/>
      <c r="E115" s="194" t="str">
        <f>E9</f>
        <v>SO06 - Prípojka dažďovej kanalizácie + ORL</v>
      </c>
      <c r="F115" s="208"/>
      <c r="G115" s="208"/>
      <c r="H115" s="208"/>
      <c r="L115" s="25"/>
    </row>
    <row r="116" spans="2:65" s="1" customFormat="1" ht="6.95" customHeight="1">
      <c r="B116" s="25"/>
      <c r="L116" s="25"/>
    </row>
    <row r="117" spans="2:65" s="1" customFormat="1" ht="12" customHeight="1">
      <c r="B117" s="25"/>
      <c r="C117" s="22" t="s">
        <v>17</v>
      </c>
      <c r="F117" s="20" t="str">
        <f>F12</f>
        <v>Nitra</v>
      </c>
      <c r="I117" s="22" t="s">
        <v>18</v>
      </c>
      <c r="J117" s="48" t="str">
        <f>IF(J12="","",J12)</f>
        <v>8. 7. 2025</v>
      </c>
      <c r="L117" s="25"/>
    </row>
    <row r="118" spans="2:65" s="1" customFormat="1" ht="6.95" customHeight="1">
      <c r="B118" s="25"/>
      <c r="L118" s="25"/>
    </row>
    <row r="119" spans="2:65" s="1" customFormat="1" ht="15.2" customHeight="1">
      <c r="B119" s="25"/>
      <c r="C119" s="22" t="s">
        <v>20</v>
      </c>
      <c r="F119" s="20" t="str">
        <f>E15</f>
        <v>Športová hala OLYMPIA s.r.o.</v>
      </c>
      <c r="I119" s="22" t="s">
        <v>24</v>
      </c>
      <c r="J119" s="23" t="str">
        <f>E21</f>
        <v>Ing. Stanislav Karas</v>
      </c>
      <c r="L119" s="25"/>
    </row>
    <row r="120" spans="2:65" s="1" customFormat="1" ht="15.2" customHeight="1">
      <c r="B120" s="25"/>
      <c r="C120" s="22" t="s">
        <v>23</v>
      </c>
      <c r="F120" s="20" t="str">
        <f>IF(E18="","",E18)</f>
        <v/>
      </c>
      <c r="I120" s="22" t="s">
        <v>27</v>
      </c>
      <c r="J120" s="23">
        <f>E24</f>
        <v>0</v>
      </c>
      <c r="L120" s="25"/>
    </row>
    <row r="121" spans="2:65" s="1" customFormat="1" ht="10.35" customHeight="1">
      <c r="B121" s="25"/>
      <c r="L121" s="25"/>
    </row>
    <row r="122" spans="2:65" s="10" customFormat="1" ht="29.25" customHeight="1">
      <c r="B122" s="115"/>
      <c r="C122" s="116" t="s">
        <v>182</v>
      </c>
      <c r="D122" s="117" t="s">
        <v>54</v>
      </c>
      <c r="E122" s="117" t="s">
        <v>50</v>
      </c>
      <c r="F122" s="117" t="s">
        <v>51</v>
      </c>
      <c r="G122" s="117" t="s">
        <v>183</v>
      </c>
      <c r="H122" s="117" t="s">
        <v>184</v>
      </c>
      <c r="I122" s="117" t="s">
        <v>185</v>
      </c>
      <c r="J122" s="118" t="s">
        <v>149</v>
      </c>
      <c r="K122" s="119" t="s">
        <v>186</v>
      </c>
      <c r="L122" s="115"/>
      <c r="M122" s="55" t="s">
        <v>1</v>
      </c>
      <c r="N122" s="56" t="s">
        <v>33</v>
      </c>
      <c r="O122" s="56" t="s">
        <v>187</v>
      </c>
      <c r="P122" s="56" t="s">
        <v>188</v>
      </c>
      <c r="Q122" s="56" t="s">
        <v>189</v>
      </c>
      <c r="R122" s="56" t="s">
        <v>190</v>
      </c>
      <c r="S122" s="56" t="s">
        <v>191</v>
      </c>
      <c r="T122" s="57" t="s">
        <v>192</v>
      </c>
    </row>
    <row r="123" spans="2:65" s="1" customFormat="1" ht="22.9" customHeight="1">
      <c r="B123" s="25"/>
      <c r="C123" s="60" t="s">
        <v>150</v>
      </c>
      <c r="J123" s="120">
        <f>BK123</f>
        <v>0</v>
      </c>
      <c r="L123" s="25"/>
      <c r="M123" s="58"/>
      <c r="N123" s="49"/>
      <c r="O123" s="49"/>
      <c r="P123" s="121">
        <f>P124</f>
        <v>1375.9015789999999</v>
      </c>
      <c r="Q123" s="49"/>
      <c r="R123" s="121">
        <f>R124</f>
        <v>290.87953440000001</v>
      </c>
      <c r="S123" s="49"/>
      <c r="T123" s="122">
        <f>T124</f>
        <v>0</v>
      </c>
      <c r="AT123" s="13" t="s">
        <v>68</v>
      </c>
      <c r="AU123" s="13" t="s">
        <v>151</v>
      </c>
      <c r="BK123" s="123">
        <f>BK124</f>
        <v>0</v>
      </c>
    </row>
    <row r="124" spans="2:65" s="11" customFormat="1" ht="25.9" customHeight="1">
      <c r="B124" s="124"/>
      <c r="D124" s="125" t="s">
        <v>68</v>
      </c>
      <c r="E124" s="126" t="s">
        <v>280</v>
      </c>
      <c r="F124" s="126" t="s">
        <v>194</v>
      </c>
      <c r="J124" s="127">
        <f>BK124</f>
        <v>0</v>
      </c>
      <c r="L124" s="124"/>
      <c r="M124" s="128"/>
      <c r="P124" s="129">
        <f>P125+P138+P141+P146+P201+P207</f>
        <v>1375.9015789999999</v>
      </c>
      <c r="R124" s="129">
        <f>R125+R138+R141+R146+R201+R207</f>
        <v>290.87953440000001</v>
      </c>
      <c r="T124" s="130">
        <f>T125+T138+T141+T146+T201+T207</f>
        <v>0</v>
      </c>
      <c r="AR124" s="125" t="s">
        <v>76</v>
      </c>
      <c r="AT124" s="131" t="s">
        <v>68</v>
      </c>
      <c r="AU124" s="131" t="s">
        <v>69</v>
      </c>
      <c r="AY124" s="125" t="s">
        <v>195</v>
      </c>
      <c r="BK124" s="132">
        <f>BK125+BK138+BK141+BK146+BK201+BK207</f>
        <v>0</v>
      </c>
    </row>
    <row r="125" spans="2:65" s="11" customFormat="1" ht="22.9" customHeight="1">
      <c r="B125" s="124"/>
      <c r="D125" s="125" t="s">
        <v>68</v>
      </c>
      <c r="E125" s="133" t="s">
        <v>76</v>
      </c>
      <c r="F125" s="133" t="s">
        <v>196</v>
      </c>
      <c r="J125" s="134">
        <f>BK125</f>
        <v>0</v>
      </c>
      <c r="L125" s="124"/>
      <c r="M125" s="128"/>
      <c r="P125" s="129">
        <f>SUM(P126:P137)</f>
        <v>890.85690799999986</v>
      </c>
      <c r="R125" s="129">
        <f>SUM(R126:R137)</f>
        <v>251.924835</v>
      </c>
      <c r="T125" s="130">
        <f>SUM(T126:T137)</f>
        <v>0</v>
      </c>
      <c r="AR125" s="125" t="s">
        <v>76</v>
      </c>
      <c r="AT125" s="131" t="s">
        <v>68</v>
      </c>
      <c r="AU125" s="131" t="s">
        <v>76</v>
      </c>
      <c r="AY125" s="125" t="s">
        <v>195</v>
      </c>
      <c r="BK125" s="132">
        <f>SUM(BK126:BK137)</f>
        <v>0</v>
      </c>
    </row>
    <row r="126" spans="2:65" s="1" customFormat="1" ht="21.75" customHeight="1">
      <c r="B126" s="135"/>
      <c r="C126" s="136" t="s">
        <v>76</v>
      </c>
      <c r="D126" s="136" t="s">
        <v>197</v>
      </c>
      <c r="E126" s="137" t="s">
        <v>2302</v>
      </c>
      <c r="F126" s="138" t="s">
        <v>2303</v>
      </c>
      <c r="G126" s="139" t="s">
        <v>200</v>
      </c>
      <c r="H126" s="140">
        <v>165.24</v>
      </c>
      <c r="I126" s="141"/>
      <c r="J126" s="141"/>
      <c r="K126" s="142"/>
      <c r="L126" s="25"/>
      <c r="M126" s="143" t="s">
        <v>1</v>
      </c>
      <c r="N126" s="144" t="s">
        <v>35</v>
      </c>
      <c r="O126" s="145">
        <v>2.5139999999999998</v>
      </c>
      <c r="P126" s="145">
        <f t="shared" ref="P126:P137" si="0">O126*H126</f>
        <v>415.41336000000001</v>
      </c>
      <c r="Q126" s="145">
        <v>0</v>
      </c>
      <c r="R126" s="145">
        <f t="shared" ref="R126:R137" si="1">Q126*H126</f>
        <v>0</v>
      </c>
      <c r="S126" s="145">
        <v>0</v>
      </c>
      <c r="T126" s="146">
        <f t="shared" ref="T126:T137" si="2">S126*H126</f>
        <v>0</v>
      </c>
      <c r="AR126" s="147" t="s">
        <v>201</v>
      </c>
      <c r="AT126" s="147" t="s">
        <v>197</v>
      </c>
      <c r="AU126" s="147" t="s">
        <v>82</v>
      </c>
      <c r="AY126" s="13" t="s">
        <v>195</v>
      </c>
      <c r="BE126" s="148">
        <f t="shared" ref="BE126:BE137" si="3">IF(N126="základná",J126,0)</f>
        <v>0</v>
      </c>
      <c r="BF126" s="148">
        <f t="shared" ref="BF126:BF137" si="4">IF(N126="znížená",J126,0)</f>
        <v>0</v>
      </c>
      <c r="BG126" s="148">
        <f t="shared" ref="BG126:BG137" si="5">IF(N126="zákl. prenesená",J126,0)</f>
        <v>0</v>
      </c>
      <c r="BH126" s="148">
        <f t="shared" ref="BH126:BH137" si="6">IF(N126="zníž. prenesená",J126,0)</f>
        <v>0</v>
      </c>
      <c r="BI126" s="148">
        <f t="shared" ref="BI126:BI137" si="7">IF(N126="nulová",J126,0)</f>
        <v>0</v>
      </c>
      <c r="BJ126" s="13" t="s">
        <v>82</v>
      </c>
      <c r="BK126" s="148">
        <f t="shared" ref="BK126:BK137" si="8">ROUND(I126*H126,2)</f>
        <v>0</v>
      </c>
      <c r="BL126" s="13" t="s">
        <v>201</v>
      </c>
      <c r="BM126" s="147" t="s">
        <v>82</v>
      </c>
    </row>
    <row r="127" spans="2:65" s="1" customFormat="1" ht="37.9" customHeight="1">
      <c r="B127" s="135"/>
      <c r="C127" s="136" t="s">
        <v>82</v>
      </c>
      <c r="D127" s="136" t="s">
        <v>197</v>
      </c>
      <c r="E127" s="137" t="s">
        <v>205</v>
      </c>
      <c r="F127" s="138" t="s">
        <v>206</v>
      </c>
      <c r="G127" s="139" t="s">
        <v>200</v>
      </c>
      <c r="H127" s="140">
        <v>66.096000000000004</v>
      </c>
      <c r="I127" s="141"/>
      <c r="J127" s="141"/>
      <c r="K127" s="142"/>
      <c r="L127" s="25"/>
      <c r="M127" s="143" t="s">
        <v>1</v>
      </c>
      <c r="N127" s="144" t="s">
        <v>35</v>
      </c>
      <c r="O127" s="145">
        <v>0.61299999999999999</v>
      </c>
      <c r="P127" s="145">
        <f t="shared" si="0"/>
        <v>40.516848000000003</v>
      </c>
      <c r="Q127" s="145">
        <v>0</v>
      </c>
      <c r="R127" s="145">
        <f t="shared" si="1"/>
        <v>0</v>
      </c>
      <c r="S127" s="145">
        <v>0</v>
      </c>
      <c r="T127" s="146">
        <f t="shared" si="2"/>
        <v>0</v>
      </c>
      <c r="AR127" s="147" t="s">
        <v>201</v>
      </c>
      <c r="AT127" s="147" t="s">
        <v>197</v>
      </c>
      <c r="AU127" s="147" t="s">
        <v>82</v>
      </c>
      <c r="AY127" s="13" t="s">
        <v>195</v>
      </c>
      <c r="BE127" s="148">
        <f t="shared" si="3"/>
        <v>0</v>
      </c>
      <c r="BF127" s="148">
        <f t="shared" si="4"/>
        <v>0</v>
      </c>
      <c r="BG127" s="148">
        <f t="shared" si="5"/>
        <v>0</v>
      </c>
      <c r="BH127" s="148">
        <f t="shared" si="6"/>
        <v>0</v>
      </c>
      <c r="BI127" s="148">
        <f t="shared" si="7"/>
        <v>0</v>
      </c>
      <c r="BJ127" s="13" t="s">
        <v>82</v>
      </c>
      <c r="BK127" s="148">
        <f t="shared" si="8"/>
        <v>0</v>
      </c>
      <c r="BL127" s="13" t="s">
        <v>201</v>
      </c>
      <c r="BM127" s="147" t="s">
        <v>201</v>
      </c>
    </row>
    <row r="128" spans="2:65" s="1" customFormat="1" ht="16.5" customHeight="1">
      <c r="B128" s="135"/>
      <c r="C128" s="136" t="s">
        <v>88</v>
      </c>
      <c r="D128" s="136" t="s">
        <v>197</v>
      </c>
      <c r="E128" s="137" t="s">
        <v>208</v>
      </c>
      <c r="F128" s="138" t="s">
        <v>2541</v>
      </c>
      <c r="G128" s="139" t="s">
        <v>200</v>
      </c>
      <c r="H128" s="140">
        <v>27.3</v>
      </c>
      <c r="I128" s="141"/>
      <c r="J128" s="141"/>
      <c r="K128" s="142"/>
      <c r="L128" s="25"/>
      <c r="M128" s="143" t="s">
        <v>1</v>
      </c>
      <c r="N128" s="144" t="s">
        <v>35</v>
      </c>
      <c r="O128" s="145">
        <v>2.9609999999999999</v>
      </c>
      <c r="P128" s="145">
        <f t="shared" si="0"/>
        <v>80.835300000000004</v>
      </c>
      <c r="Q128" s="145">
        <v>0</v>
      </c>
      <c r="R128" s="145">
        <f t="shared" si="1"/>
        <v>0</v>
      </c>
      <c r="S128" s="145">
        <v>0</v>
      </c>
      <c r="T128" s="146">
        <f t="shared" si="2"/>
        <v>0</v>
      </c>
      <c r="AR128" s="147" t="s">
        <v>201</v>
      </c>
      <c r="AT128" s="147" t="s">
        <v>197</v>
      </c>
      <c r="AU128" s="147" t="s">
        <v>82</v>
      </c>
      <c r="AY128" s="13" t="s">
        <v>195</v>
      </c>
      <c r="BE128" s="148">
        <f t="shared" si="3"/>
        <v>0</v>
      </c>
      <c r="BF128" s="148">
        <f t="shared" si="4"/>
        <v>0</v>
      </c>
      <c r="BG128" s="148">
        <f t="shared" si="5"/>
        <v>0</v>
      </c>
      <c r="BH128" s="148">
        <f t="shared" si="6"/>
        <v>0</v>
      </c>
      <c r="BI128" s="148">
        <f t="shared" si="7"/>
        <v>0</v>
      </c>
      <c r="BJ128" s="13" t="s">
        <v>82</v>
      </c>
      <c r="BK128" s="148">
        <f t="shared" si="8"/>
        <v>0</v>
      </c>
      <c r="BL128" s="13" t="s">
        <v>201</v>
      </c>
      <c r="BM128" s="147" t="s">
        <v>215</v>
      </c>
    </row>
    <row r="129" spans="2:65" s="1" customFormat="1" ht="24.2" customHeight="1">
      <c r="B129" s="135"/>
      <c r="C129" s="136" t="s">
        <v>201</v>
      </c>
      <c r="D129" s="136" t="s">
        <v>197</v>
      </c>
      <c r="E129" s="137" t="s">
        <v>212</v>
      </c>
      <c r="F129" s="138" t="s">
        <v>213</v>
      </c>
      <c r="G129" s="139" t="s">
        <v>200</v>
      </c>
      <c r="H129" s="140">
        <v>10.92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0.44700000000000001</v>
      </c>
      <c r="P129" s="145">
        <f t="shared" si="0"/>
        <v>4.88124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201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201</v>
      </c>
      <c r="BM129" s="147" t="s">
        <v>222</v>
      </c>
    </row>
    <row r="130" spans="2:65" s="1" customFormat="1" ht="24.2" customHeight="1">
      <c r="B130" s="135"/>
      <c r="C130" s="136" t="s">
        <v>211</v>
      </c>
      <c r="D130" s="136" t="s">
        <v>197</v>
      </c>
      <c r="E130" s="137" t="s">
        <v>2487</v>
      </c>
      <c r="F130" s="138" t="s">
        <v>2542</v>
      </c>
      <c r="G130" s="139" t="s">
        <v>299</v>
      </c>
      <c r="H130" s="140">
        <v>550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0.249</v>
      </c>
      <c r="P130" s="145">
        <f t="shared" si="0"/>
        <v>136.94999999999999</v>
      </c>
      <c r="Q130" s="145">
        <v>2.6516999999999999E-2</v>
      </c>
      <c r="R130" s="145">
        <f t="shared" si="1"/>
        <v>14.584349999999999</v>
      </c>
      <c r="S130" s="145">
        <v>0</v>
      </c>
      <c r="T130" s="146">
        <f t="shared" si="2"/>
        <v>0</v>
      </c>
      <c r="AR130" s="147" t="s">
        <v>201</v>
      </c>
      <c r="AT130" s="147" t="s">
        <v>197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230</v>
      </c>
    </row>
    <row r="131" spans="2:65" s="1" customFormat="1" ht="24.2" customHeight="1">
      <c r="B131" s="135"/>
      <c r="C131" s="136" t="s">
        <v>215</v>
      </c>
      <c r="D131" s="136" t="s">
        <v>197</v>
      </c>
      <c r="E131" s="137" t="s">
        <v>2489</v>
      </c>
      <c r="F131" s="138" t="s">
        <v>2490</v>
      </c>
      <c r="G131" s="139" t="s">
        <v>229</v>
      </c>
      <c r="H131" s="140">
        <v>550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0.188</v>
      </c>
      <c r="P131" s="145">
        <f t="shared" si="0"/>
        <v>103.4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238</v>
      </c>
    </row>
    <row r="132" spans="2:65" s="1" customFormat="1" ht="33" customHeight="1">
      <c r="B132" s="135"/>
      <c r="C132" s="136" t="s">
        <v>218</v>
      </c>
      <c r="D132" s="136" t="s">
        <v>197</v>
      </c>
      <c r="E132" s="137" t="s">
        <v>2543</v>
      </c>
      <c r="F132" s="138" t="s">
        <v>2544</v>
      </c>
      <c r="G132" s="139" t="s">
        <v>229</v>
      </c>
      <c r="H132" s="140">
        <v>40.200000000000003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0.34499999999999997</v>
      </c>
      <c r="P132" s="145">
        <f t="shared" si="0"/>
        <v>13.869</v>
      </c>
      <c r="Q132" s="145">
        <v>3.8475000000000002E-2</v>
      </c>
      <c r="R132" s="145">
        <f t="shared" si="1"/>
        <v>1.5466950000000002</v>
      </c>
      <c r="S132" s="145">
        <v>0</v>
      </c>
      <c r="T132" s="146">
        <f t="shared" si="2"/>
        <v>0</v>
      </c>
      <c r="AR132" s="147" t="s">
        <v>201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244</v>
      </c>
    </row>
    <row r="133" spans="2:65" s="1" customFormat="1" ht="24.2" customHeight="1">
      <c r="B133" s="135"/>
      <c r="C133" s="136" t="s">
        <v>222</v>
      </c>
      <c r="D133" s="136" t="s">
        <v>197</v>
      </c>
      <c r="E133" s="137" t="s">
        <v>2545</v>
      </c>
      <c r="F133" s="138" t="s">
        <v>2546</v>
      </c>
      <c r="G133" s="139" t="s">
        <v>229</v>
      </c>
      <c r="H133" s="140">
        <v>40.200000000000003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0.30499999999999999</v>
      </c>
      <c r="P133" s="145">
        <f t="shared" si="0"/>
        <v>12.261000000000001</v>
      </c>
      <c r="Q133" s="145">
        <v>3.8949999999999999E-2</v>
      </c>
      <c r="R133" s="145">
        <f t="shared" si="1"/>
        <v>1.56579</v>
      </c>
      <c r="S133" s="145">
        <v>0</v>
      </c>
      <c r="T133" s="146">
        <f t="shared" si="2"/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251</v>
      </c>
    </row>
    <row r="134" spans="2:65" s="1" customFormat="1" ht="24.2" customHeight="1">
      <c r="B134" s="135"/>
      <c r="C134" s="136" t="s">
        <v>226</v>
      </c>
      <c r="D134" s="136" t="s">
        <v>197</v>
      </c>
      <c r="E134" s="137" t="s">
        <v>2304</v>
      </c>
      <c r="F134" s="138" t="s">
        <v>2305</v>
      </c>
      <c r="G134" s="139" t="s">
        <v>200</v>
      </c>
      <c r="H134" s="140">
        <v>165.24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6.9000000000000006E-2</v>
      </c>
      <c r="P134" s="145">
        <f t="shared" si="0"/>
        <v>11.401560000000002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201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254</v>
      </c>
    </row>
    <row r="135" spans="2:65" s="1" customFormat="1" ht="24.2" customHeight="1">
      <c r="B135" s="135"/>
      <c r="C135" s="136" t="s">
        <v>230</v>
      </c>
      <c r="D135" s="136" t="s">
        <v>197</v>
      </c>
      <c r="E135" s="137" t="s">
        <v>2306</v>
      </c>
      <c r="F135" s="138" t="s">
        <v>2307</v>
      </c>
      <c r="G135" s="139" t="s">
        <v>200</v>
      </c>
      <c r="H135" s="140">
        <v>123.93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0.24199999999999999</v>
      </c>
      <c r="P135" s="145">
        <f t="shared" si="0"/>
        <v>29.991060000000001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201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258</v>
      </c>
    </row>
    <row r="136" spans="2:65" s="1" customFormat="1" ht="16.5" customHeight="1">
      <c r="B136" s="135"/>
      <c r="C136" s="149" t="s">
        <v>234</v>
      </c>
      <c r="D136" s="149" t="s">
        <v>270</v>
      </c>
      <c r="E136" s="150" t="s">
        <v>2308</v>
      </c>
      <c r="F136" s="151" t="s">
        <v>2309</v>
      </c>
      <c r="G136" s="152" t="s">
        <v>250</v>
      </c>
      <c r="H136" s="153">
        <v>234.22800000000001</v>
      </c>
      <c r="I136" s="154"/>
      <c r="J136" s="154"/>
      <c r="K136" s="155"/>
      <c r="L136" s="156"/>
      <c r="M136" s="157" t="s">
        <v>1</v>
      </c>
      <c r="N136" s="158" t="s">
        <v>35</v>
      </c>
      <c r="O136" s="145">
        <v>0</v>
      </c>
      <c r="P136" s="145">
        <f t="shared" si="0"/>
        <v>0</v>
      </c>
      <c r="Q136" s="145">
        <v>1</v>
      </c>
      <c r="R136" s="145">
        <f t="shared" si="1"/>
        <v>234.22800000000001</v>
      </c>
      <c r="S136" s="145">
        <v>0</v>
      </c>
      <c r="T136" s="146">
        <f t="shared" si="2"/>
        <v>0</v>
      </c>
      <c r="AR136" s="147" t="s">
        <v>222</v>
      </c>
      <c r="AT136" s="147" t="s">
        <v>270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261</v>
      </c>
    </row>
    <row r="137" spans="2:65" s="1" customFormat="1" ht="24.2" customHeight="1">
      <c r="B137" s="135"/>
      <c r="C137" s="136" t="s">
        <v>238</v>
      </c>
      <c r="D137" s="136" t="s">
        <v>197</v>
      </c>
      <c r="E137" s="137" t="s">
        <v>2310</v>
      </c>
      <c r="F137" s="138" t="s">
        <v>2311</v>
      </c>
      <c r="G137" s="139" t="s">
        <v>200</v>
      </c>
      <c r="H137" s="140">
        <v>27.54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1.5009999999999999</v>
      </c>
      <c r="P137" s="145">
        <f t="shared" si="0"/>
        <v>41.337539999999997</v>
      </c>
      <c r="Q137" s="145">
        <v>0</v>
      </c>
      <c r="R137" s="145">
        <f t="shared" si="1"/>
        <v>0</v>
      </c>
      <c r="S137" s="145">
        <v>0</v>
      </c>
      <c r="T137" s="146">
        <f t="shared" si="2"/>
        <v>0</v>
      </c>
      <c r="AR137" s="147" t="s">
        <v>201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201</v>
      </c>
      <c r="BM137" s="147" t="s">
        <v>265</v>
      </c>
    </row>
    <row r="138" spans="2:65" s="11" customFormat="1" ht="22.9" customHeight="1">
      <c r="B138" s="124"/>
      <c r="D138" s="125" t="s">
        <v>68</v>
      </c>
      <c r="E138" s="133" t="s">
        <v>88</v>
      </c>
      <c r="F138" s="133" t="s">
        <v>318</v>
      </c>
      <c r="J138" s="134"/>
      <c r="L138" s="124"/>
      <c r="M138" s="128"/>
      <c r="P138" s="129">
        <f>SUM(P139:P140)</f>
        <v>11.04008</v>
      </c>
      <c r="R138" s="129">
        <f>SUM(R139:R140)</f>
        <v>5.5</v>
      </c>
      <c r="T138" s="130">
        <f>SUM(T139:T140)</f>
        <v>0</v>
      </c>
      <c r="AR138" s="125" t="s">
        <v>76</v>
      </c>
      <c r="AT138" s="131" t="s">
        <v>68</v>
      </c>
      <c r="AU138" s="131" t="s">
        <v>76</v>
      </c>
      <c r="AY138" s="125" t="s">
        <v>195</v>
      </c>
      <c r="BK138" s="132">
        <f>SUM(BK139:BK140)</f>
        <v>0</v>
      </c>
    </row>
    <row r="139" spans="2:65" s="1" customFormat="1" ht="37.9" customHeight="1">
      <c r="B139" s="135"/>
      <c r="C139" s="136" t="s">
        <v>241</v>
      </c>
      <c r="D139" s="136" t="s">
        <v>197</v>
      </c>
      <c r="E139" s="137" t="s">
        <v>2547</v>
      </c>
      <c r="F139" s="138" t="s">
        <v>2548</v>
      </c>
      <c r="G139" s="139" t="s">
        <v>336</v>
      </c>
      <c r="H139" s="140">
        <v>1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11.04008</v>
      </c>
      <c r="P139" s="145">
        <f>O139*H139</f>
        <v>11.04008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201</v>
      </c>
      <c r="AT139" s="147" t="s">
        <v>197</v>
      </c>
      <c r="AU139" s="147" t="s">
        <v>82</v>
      </c>
      <c r="AY139" s="13" t="s">
        <v>195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3" t="s">
        <v>82</v>
      </c>
      <c r="BK139" s="148">
        <f>ROUND(I139*H139,2)</f>
        <v>0</v>
      </c>
      <c r="BL139" s="13" t="s">
        <v>201</v>
      </c>
      <c r="BM139" s="147" t="s">
        <v>268</v>
      </c>
    </row>
    <row r="140" spans="2:65" s="1" customFormat="1" ht="24.2" customHeight="1">
      <c r="B140" s="135"/>
      <c r="C140" s="149" t="s">
        <v>244</v>
      </c>
      <c r="D140" s="149" t="s">
        <v>270</v>
      </c>
      <c r="E140" s="150" t="s">
        <v>2549</v>
      </c>
      <c r="F140" s="151" t="s">
        <v>2550</v>
      </c>
      <c r="G140" s="152" t="s">
        <v>336</v>
      </c>
      <c r="H140" s="153">
        <v>1</v>
      </c>
      <c r="I140" s="154"/>
      <c r="J140" s="154"/>
      <c r="K140" s="155"/>
      <c r="L140" s="156"/>
      <c r="M140" s="157" t="s">
        <v>1</v>
      </c>
      <c r="N140" s="158" t="s">
        <v>35</v>
      </c>
      <c r="O140" s="145">
        <v>0</v>
      </c>
      <c r="P140" s="145">
        <f>O140*H140</f>
        <v>0</v>
      </c>
      <c r="Q140" s="145">
        <v>5.5</v>
      </c>
      <c r="R140" s="145">
        <f>Q140*H140</f>
        <v>5.5</v>
      </c>
      <c r="S140" s="145">
        <v>0</v>
      </c>
      <c r="T140" s="146">
        <f>S140*H140</f>
        <v>0</v>
      </c>
      <c r="AR140" s="147" t="s">
        <v>222</v>
      </c>
      <c r="AT140" s="147" t="s">
        <v>270</v>
      </c>
      <c r="AU140" s="147" t="s">
        <v>82</v>
      </c>
      <c r="AY140" s="13" t="s">
        <v>195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3" t="s">
        <v>82</v>
      </c>
      <c r="BK140" s="148">
        <f>ROUND(I140*H140,2)</f>
        <v>0</v>
      </c>
      <c r="BL140" s="13" t="s">
        <v>201</v>
      </c>
      <c r="BM140" s="147" t="s">
        <v>273</v>
      </c>
    </row>
    <row r="141" spans="2:65" s="11" customFormat="1" ht="22.9" customHeight="1">
      <c r="B141" s="124"/>
      <c r="D141" s="125" t="s">
        <v>68</v>
      </c>
      <c r="E141" s="133" t="s">
        <v>201</v>
      </c>
      <c r="F141" s="133" t="s">
        <v>366</v>
      </c>
      <c r="J141" s="134"/>
      <c r="L141" s="124"/>
      <c r="M141" s="128"/>
      <c r="P141" s="129">
        <f>SUM(P142:P145)</f>
        <v>23.251219999999996</v>
      </c>
      <c r="R141" s="129">
        <f>SUM(R142:R145)</f>
        <v>31.891471399999997</v>
      </c>
      <c r="T141" s="130">
        <f>SUM(T142:T145)</f>
        <v>0</v>
      </c>
      <c r="AR141" s="125" t="s">
        <v>76</v>
      </c>
      <c r="AT141" s="131" t="s">
        <v>68</v>
      </c>
      <c r="AU141" s="131" t="s">
        <v>76</v>
      </c>
      <c r="AY141" s="125" t="s">
        <v>195</v>
      </c>
      <c r="BK141" s="132">
        <f>SUM(BK142:BK145)</f>
        <v>0</v>
      </c>
    </row>
    <row r="142" spans="2:65" s="1" customFormat="1" ht="24.2" customHeight="1">
      <c r="B142" s="135"/>
      <c r="C142" s="136" t="s">
        <v>247</v>
      </c>
      <c r="D142" s="136" t="s">
        <v>197</v>
      </c>
      <c r="E142" s="137" t="s">
        <v>2551</v>
      </c>
      <c r="F142" s="138" t="s">
        <v>2552</v>
      </c>
      <c r="G142" s="139" t="s">
        <v>200</v>
      </c>
      <c r="H142" s="140">
        <v>1.31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1.232</v>
      </c>
      <c r="P142" s="145">
        <f>O142*H142</f>
        <v>1.61392</v>
      </c>
      <c r="Q142" s="145">
        <v>1.7034</v>
      </c>
      <c r="R142" s="145">
        <f>Q142*H142</f>
        <v>2.2314540000000003</v>
      </c>
      <c r="S142" s="145">
        <v>0</v>
      </c>
      <c r="T142" s="146">
        <f>S142*H142</f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3" t="s">
        <v>82</v>
      </c>
      <c r="BK142" s="148">
        <f>ROUND(I142*H142,2)</f>
        <v>0</v>
      </c>
      <c r="BL142" s="13" t="s">
        <v>201</v>
      </c>
      <c r="BM142" s="147" t="s">
        <v>276</v>
      </c>
    </row>
    <row r="143" spans="2:65" s="1" customFormat="1" ht="33" customHeight="1">
      <c r="B143" s="135"/>
      <c r="C143" s="136" t="s">
        <v>251</v>
      </c>
      <c r="D143" s="136" t="s">
        <v>197</v>
      </c>
      <c r="E143" s="137" t="s">
        <v>2312</v>
      </c>
      <c r="F143" s="138" t="s">
        <v>2313</v>
      </c>
      <c r="G143" s="139" t="s">
        <v>200</v>
      </c>
      <c r="H143" s="140">
        <v>13.77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1.246</v>
      </c>
      <c r="P143" s="145">
        <f>O143*H143</f>
        <v>17.157419999999998</v>
      </c>
      <c r="Q143" s="145">
        <v>1.8907799999999999</v>
      </c>
      <c r="R143" s="145">
        <f>Q143*H143</f>
        <v>26.036040599999996</v>
      </c>
      <c r="S143" s="145">
        <v>0</v>
      </c>
      <c r="T143" s="146">
        <f>S143*H143</f>
        <v>0</v>
      </c>
      <c r="AR143" s="147" t="s">
        <v>201</v>
      </c>
      <c r="AT143" s="147" t="s">
        <v>197</v>
      </c>
      <c r="AU143" s="147" t="s">
        <v>82</v>
      </c>
      <c r="AY143" s="13" t="s">
        <v>195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3" t="s">
        <v>82</v>
      </c>
      <c r="BK143" s="148">
        <f>ROUND(I143*H143,2)</f>
        <v>0</v>
      </c>
      <c r="BL143" s="13" t="s">
        <v>201</v>
      </c>
      <c r="BM143" s="147" t="s">
        <v>279</v>
      </c>
    </row>
    <row r="144" spans="2:65" s="1" customFormat="1" ht="24.2" customHeight="1">
      <c r="B144" s="135"/>
      <c r="C144" s="136" t="s">
        <v>255</v>
      </c>
      <c r="D144" s="136" t="s">
        <v>197</v>
      </c>
      <c r="E144" s="137" t="s">
        <v>2553</v>
      </c>
      <c r="F144" s="138" t="s">
        <v>2554</v>
      </c>
      <c r="G144" s="139" t="s">
        <v>200</v>
      </c>
      <c r="H144" s="140">
        <v>1.64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1.4570000000000001</v>
      </c>
      <c r="P144" s="145">
        <f>O144*H144</f>
        <v>2.3894799999999998</v>
      </c>
      <c r="Q144" s="145">
        <v>2.2031399999999999</v>
      </c>
      <c r="R144" s="145">
        <f>Q144*H144</f>
        <v>3.6131495999999994</v>
      </c>
      <c r="S144" s="145">
        <v>0</v>
      </c>
      <c r="T144" s="146">
        <f>S144*H144</f>
        <v>0</v>
      </c>
      <c r="AR144" s="147" t="s">
        <v>201</v>
      </c>
      <c r="AT144" s="147" t="s">
        <v>197</v>
      </c>
      <c r="AU144" s="147" t="s">
        <v>82</v>
      </c>
      <c r="AY144" s="13" t="s">
        <v>195</v>
      </c>
      <c r="BE144" s="148">
        <f>IF(N144="základná",J144,0)</f>
        <v>0</v>
      </c>
      <c r="BF144" s="148">
        <f>IF(N144="znížená",J144,0)</f>
        <v>0</v>
      </c>
      <c r="BG144" s="148">
        <f>IF(N144="zákl. prenesená",J144,0)</f>
        <v>0</v>
      </c>
      <c r="BH144" s="148">
        <f>IF(N144="zníž. prenesená",J144,0)</f>
        <v>0</v>
      </c>
      <c r="BI144" s="148">
        <f>IF(N144="nulová",J144,0)</f>
        <v>0</v>
      </c>
      <c r="BJ144" s="13" t="s">
        <v>82</v>
      </c>
      <c r="BK144" s="148">
        <f>ROUND(I144*H144,2)</f>
        <v>0</v>
      </c>
      <c r="BL144" s="13" t="s">
        <v>201</v>
      </c>
      <c r="BM144" s="147" t="s">
        <v>285</v>
      </c>
    </row>
    <row r="145" spans="2:65" s="1" customFormat="1" ht="33" customHeight="1">
      <c r="B145" s="135"/>
      <c r="C145" s="136" t="s">
        <v>254</v>
      </c>
      <c r="D145" s="136" t="s">
        <v>197</v>
      </c>
      <c r="E145" s="137" t="s">
        <v>2555</v>
      </c>
      <c r="F145" s="138" t="s">
        <v>2556</v>
      </c>
      <c r="G145" s="139" t="s">
        <v>229</v>
      </c>
      <c r="H145" s="140">
        <v>2.68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0.78</v>
      </c>
      <c r="P145" s="145">
        <f>O145*H145</f>
        <v>2.0904000000000003</v>
      </c>
      <c r="Q145" s="145">
        <v>4.0400000000000002E-3</v>
      </c>
      <c r="R145" s="145">
        <f>Q145*H145</f>
        <v>1.08272E-2</v>
      </c>
      <c r="S145" s="145">
        <v>0</v>
      </c>
      <c r="T145" s="146">
        <f>S145*H145</f>
        <v>0</v>
      </c>
      <c r="AR145" s="147" t="s">
        <v>201</v>
      </c>
      <c r="AT145" s="147" t="s">
        <v>197</v>
      </c>
      <c r="AU145" s="147" t="s">
        <v>82</v>
      </c>
      <c r="AY145" s="13" t="s">
        <v>195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3" t="s">
        <v>82</v>
      </c>
      <c r="BK145" s="148">
        <f>ROUND(I145*H145,2)</f>
        <v>0</v>
      </c>
      <c r="BL145" s="13" t="s">
        <v>201</v>
      </c>
      <c r="BM145" s="147" t="s">
        <v>287</v>
      </c>
    </row>
    <row r="146" spans="2:65" s="11" customFormat="1" ht="22.9" customHeight="1">
      <c r="B146" s="124"/>
      <c r="D146" s="125" t="s">
        <v>68</v>
      </c>
      <c r="E146" s="133" t="s">
        <v>222</v>
      </c>
      <c r="F146" s="133" t="s">
        <v>2314</v>
      </c>
      <c r="J146" s="134"/>
      <c r="L146" s="124"/>
      <c r="M146" s="128"/>
      <c r="P146" s="129">
        <f>SUM(P147:P200)</f>
        <v>74.057299999999998</v>
      </c>
      <c r="R146" s="129">
        <f>SUM(R147:R200)</f>
        <v>1.5632279999999998</v>
      </c>
      <c r="T146" s="130">
        <f>SUM(T147:T200)</f>
        <v>0</v>
      </c>
      <c r="AR146" s="125" t="s">
        <v>76</v>
      </c>
      <c r="AT146" s="131" t="s">
        <v>68</v>
      </c>
      <c r="AU146" s="131" t="s">
        <v>76</v>
      </c>
      <c r="AY146" s="125" t="s">
        <v>195</v>
      </c>
      <c r="BK146" s="132">
        <f>SUM(BK147:BK200)</f>
        <v>0</v>
      </c>
    </row>
    <row r="147" spans="2:65" s="1" customFormat="1" ht="24.2" customHeight="1">
      <c r="B147" s="135"/>
      <c r="C147" s="136" t="s">
        <v>262</v>
      </c>
      <c r="D147" s="136" t="s">
        <v>197</v>
      </c>
      <c r="E147" s="137" t="s">
        <v>2491</v>
      </c>
      <c r="F147" s="138" t="s">
        <v>2492</v>
      </c>
      <c r="G147" s="139" t="s">
        <v>299</v>
      </c>
      <c r="H147" s="140">
        <v>11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3.5000000000000003E-2</v>
      </c>
      <c r="P147" s="145">
        <f t="shared" ref="P147:P178" si="9">O147*H147</f>
        <v>0.38500000000000001</v>
      </c>
      <c r="Q147" s="145">
        <v>7.9999999999999996E-6</v>
      </c>
      <c r="R147" s="145">
        <f t="shared" ref="R147:R178" si="10">Q147*H147</f>
        <v>8.7999999999999998E-5</v>
      </c>
      <c r="S147" s="145">
        <v>0</v>
      </c>
      <c r="T147" s="146">
        <f t="shared" ref="T147:T178" si="11">S147*H147</f>
        <v>0</v>
      </c>
      <c r="AR147" s="147" t="s">
        <v>201</v>
      </c>
      <c r="AT147" s="147" t="s">
        <v>197</v>
      </c>
      <c r="AU147" s="147" t="s">
        <v>82</v>
      </c>
      <c r="AY147" s="13" t="s">
        <v>195</v>
      </c>
      <c r="BE147" s="148">
        <f t="shared" ref="BE147:BE178" si="12">IF(N147="základná",J147,0)</f>
        <v>0</v>
      </c>
      <c r="BF147" s="148">
        <f t="shared" ref="BF147:BF178" si="13">IF(N147="znížená",J147,0)</f>
        <v>0</v>
      </c>
      <c r="BG147" s="148">
        <f t="shared" ref="BG147:BG178" si="14">IF(N147="zákl. prenesená",J147,0)</f>
        <v>0</v>
      </c>
      <c r="BH147" s="148">
        <f t="shared" ref="BH147:BH178" si="15">IF(N147="zníž. prenesená",J147,0)</f>
        <v>0</v>
      </c>
      <c r="BI147" s="148">
        <f t="shared" ref="BI147:BI178" si="16">IF(N147="nulová",J147,0)</f>
        <v>0</v>
      </c>
      <c r="BJ147" s="13" t="s">
        <v>82</v>
      </c>
      <c r="BK147" s="148">
        <f t="shared" ref="BK147:BK178" si="17">ROUND(I147*H147,2)</f>
        <v>0</v>
      </c>
      <c r="BL147" s="13" t="s">
        <v>201</v>
      </c>
      <c r="BM147" s="147" t="s">
        <v>292</v>
      </c>
    </row>
    <row r="148" spans="2:65" s="1" customFormat="1" ht="24.2" customHeight="1">
      <c r="B148" s="135"/>
      <c r="C148" s="149" t="s">
        <v>258</v>
      </c>
      <c r="D148" s="149" t="s">
        <v>270</v>
      </c>
      <c r="E148" s="150" t="s">
        <v>2557</v>
      </c>
      <c r="F148" s="151" t="s">
        <v>2558</v>
      </c>
      <c r="G148" s="152" t="s">
        <v>336</v>
      </c>
      <c r="H148" s="153">
        <v>11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9"/>
        <v>0</v>
      </c>
      <c r="Q148" s="145">
        <v>1.2999999999999999E-3</v>
      </c>
      <c r="R148" s="145">
        <f t="shared" si="10"/>
        <v>1.43E-2</v>
      </c>
      <c r="S148" s="145">
        <v>0</v>
      </c>
      <c r="T148" s="146">
        <f t="shared" si="11"/>
        <v>0</v>
      </c>
      <c r="AR148" s="147" t="s">
        <v>222</v>
      </c>
      <c r="AT148" s="147" t="s">
        <v>270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295</v>
      </c>
    </row>
    <row r="149" spans="2:65" s="1" customFormat="1" ht="24.2" customHeight="1">
      <c r="B149" s="135"/>
      <c r="C149" s="136" t="s">
        <v>269</v>
      </c>
      <c r="D149" s="136" t="s">
        <v>197</v>
      </c>
      <c r="E149" s="137" t="s">
        <v>2493</v>
      </c>
      <c r="F149" s="138" t="s">
        <v>2494</v>
      </c>
      <c r="G149" s="139" t="s">
        <v>299</v>
      </c>
      <c r="H149" s="140">
        <v>34</v>
      </c>
      <c r="I149" s="141"/>
      <c r="J149" s="141"/>
      <c r="K149" s="142"/>
      <c r="L149" s="25"/>
      <c r="M149" s="143" t="s">
        <v>1</v>
      </c>
      <c r="N149" s="144" t="s">
        <v>35</v>
      </c>
      <c r="O149" s="145">
        <v>4.2999999999999997E-2</v>
      </c>
      <c r="P149" s="145">
        <f t="shared" si="9"/>
        <v>1.462</v>
      </c>
      <c r="Q149" s="145">
        <v>1.0000000000000001E-5</v>
      </c>
      <c r="R149" s="145">
        <f t="shared" si="10"/>
        <v>3.4000000000000002E-4</v>
      </c>
      <c r="S149" s="145">
        <v>0</v>
      </c>
      <c r="T149" s="146">
        <f t="shared" si="11"/>
        <v>0</v>
      </c>
      <c r="AR149" s="147" t="s">
        <v>201</v>
      </c>
      <c r="AT149" s="147" t="s">
        <v>197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300</v>
      </c>
    </row>
    <row r="150" spans="2:65" s="1" customFormat="1" ht="24.2" customHeight="1">
      <c r="B150" s="135"/>
      <c r="C150" s="149" t="s">
        <v>261</v>
      </c>
      <c r="D150" s="149" t="s">
        <v>270</v>
      </c>
      <c r="E150" s="150" t="s">
        <v>2495</v>
      </c>
      <c r="F150" s="151" t="s">
        <v>2496</v>
      </c>
      <c r="G150" s="152" t="s">
        <v>336</v>
      </c>
      <c r="H150" s="153">
        <v>11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9"/>
        <v>0</v>
      </c>
      <c r="Q150" s="145">
        <v>2.2000000000000001E-3</v>
      </c>
      <c r="R150" s="145">
        <f t="shared" si="10"/>
        <v>2.4200000000000003E-2</v>
      </c>
      <c r="S150" s="145">
        <v>0</v>
      </c>
      <c r="T150" s="146">
        <f t="shared" si="11"/>
        <v>0</v>
      </c>
      <c r="AR150" s="147" t="s">
        <v>222</v>
      </c>
      <c r="AT150" s="147" t="s">
        <v>270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303</v>
      </c>
    </row>
    <row r="151" spans="2:65" s="1" customFormat="1" ht="24.2" customHeight="1">
      <c r="B151" s="135"/>
      <c r="C151" s="149" t="s">
        <v>7</v>
      </c>
      <c r="D151" s="149" t="s">
        <v>270</v>
      </c>
      <c r="E151" s="150" t="s">
        <v>2497</v>
      </c>
      <c r="F151" s="151" t="s">
        <v>2498</v>
      </c>
      <c r="G151" s="152" t="s">
        <v>336</v>
      </c>
      <c r="H151" s="153">
        <v>7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222</v>
      </c>
      <c r="AT151" s="147" t="s">
        <v>270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307</v>
      </c>
    </row>
    <row r="152" spans="2:65" s="1" customFormat="1" ht="24.2" customHeight="1">
      <c r="B152" s="135"/>
      <c r="C152" s="149" t="s">
        <v>265</v>
      </c>
      <c r="D152" s="149" t="s">
        <v>270</v>
      </c>
      <c r="E152" s="150" t="s">
        <v>2499</v>
      </c>
      <c r="F152" s="151" t="s">
        <v>2500</v>
      </c>
      <c r="G152" s="152" t="s">
        <v>336</v>
      </c>
      <c r="H152" s="153">
        <v>3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222</v>
      </c>
      <c r="AT152" s="147" t="s">
        <v>270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201</v>
      </c>
      <c r="BM152" s="147" t="s">
        <v>310</v>
      </c>
    </row>
    <row r="153" spans="2:65" s="1" customFormat="1" ht="24.2" customHeight="1">
      <c r="B153" s="135"/>
      <c r="C153" s="136" t="s">
        <v>286</v>
      </c>
      <c r="D153" s="136" t="s">
        <v>197</v>
      </c>
      <c r="E153" s="137" t="s">
        <v>2503</v>
      </c>
      <c r="F153" s="138" t="s">
        <v>2504</v>
      </c>
      <c r="G153" s="139" t="s">
        <v>299</v>
      </c>
      <c r="H153" s="140">
        <v>108</v>
      </c>
      <c r="I153" s="141"/>
      <c r="J153" s="141"/>
      <c r="K153" s="142"/>
      <c r="L153" s="25"/>
      <c r="M153" s="143" t="s">
        <v>1</v>
      </c>
      <c r="N153" s="144" t="s">
        <v>35</v>
      </c>
      <c r="O153" s="145">
        <v>4.7E-2</v>
      </c>
      <c r="P153" s="145">
        <f t="shared" si="9"/>
        <v>5.0759999999999996</v>
      </c>
      <c r="Q153" s="145">
        <v>1.4E-5</v>
      </c>
      <c r="R153" s="145">
        <f t="shared" si="10"/>
        <v>1.5119999999999999E-3</v>
      </c>
      <c r="S153" s="145">
        <v>0</v>
      </c>
      <c r="T153" s="146">
        <f t="shared" si="11"/>
        <v>0</v>
      </c>
      <c r="AR153" s="147" t="s">
        <v>201</v>
      </c>
      <c r="AT153" s="147" t="s">
        <v>197</v>
      </c>
      <c r="AU153" s="147" t="s">
        <v>82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201</v>
      </c>
      <c r="BM153" s="147" t="s">
        <v>314</v>
      </c>
    </row>
    <row r="154" spans="2:65" s="1" customFormat="1" ht="24.2" customHeight="1">
      <c r="B154" s="135"/>
      <c r="C154" s="149" t="s">
        <v>268</v>
      </c>
      <c r="D154" s="149" t="s">
        <v>270</v>
      </c>
      <c r="E154" s="150" t="s">
        <v>2559</v>
      </c>
      <c r="F154" s="151" t="s">
        <v>2560</v>
      </c>
      <c r="G154" s="152" t="s">
        <v>336</v>
      </c>
      <c r="H154" s="153">
        <v>11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9"/>
        <v>0</v>
      </c>
      <c r="Q154" s="145">
        <v>3.7000000000000002E-3</v>
      </c>
      <c r="R154" s="145">
        <f t="shared" si="10"/>
        <v>4.07E-2</v>
      </c>
      <c r="S154" s="145">
        <v>0</v>
      </c>
      <c r="T154" s="146">
        <f t="shared" si="11"/>
        <v>0</v>
      </c>
      <c r="AR154" s="147" t="s">
        <v>222</v>
      </c>
      <c r="AT154" s="147" t="s">
        <v>270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201</v>
      </c>
      <c r="BM154" s="147" t="s">
        <v>317</v>
      </c>
    </row>
    <row r="155" spans="2:65" s="1" customFormat="1" ht="24.2" customHeight="1">
      <c r="B155" s="135"/>
      <c r="C155" s="149" t="s">
        <v>289</v>
      </c>
      <c r="D155" s="149" t="s">
        <v>270</v>
      </c>
      <c r="E155" s="150" t="s">
        <v>2561</v>
      </c>
      <c r="F155" s="151" t="s">
        <v>2562</v>
      </c>
      <c r="G155" s="152" t="s">
        <v>336</v>
      </c>
      <c r="H155" s="153">
        <v>9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9"/>
        <v>0</v>
      </c>
      <c r="Q155" s="145">
        <v>7.4000000000000003E-3</v>
      </c>
      <c r="R155" s="145">
        <f t="shared" si="10"/>
        <v>6.6600000000000006E-2</v>
      </c>
      <c r="S155" s="145">
        <v>0</v>
      </c>
      <c r="T155" s="146">
        <f t="shared" si="11"/>
        <v>0</v>
      </c>
      <c r="AR155" s="147" t="s">
        <v>222</v>
      </c>
      <c r="AT155" s="147" t="s">
        <v>270</v>
      </c>
      <c r="AU155" s="147" t="s">
        <v>82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201</v>
      </c>
      <c r="BM155" s="147" t="s">
        <v>322</v>
      </c>
    </row>
    <row r="156" spans="2:65" s="1" customFormat="1" ht="24.2" customHeight="1">
      <c r="B156" s="135"/>
      <c r="C156" s="149" t="s">
        <v>273</v>
      </c>
      <c r="D156" s="149" t="s">
        <v>270</v>
      </c>
      <c r="E156" s="150" t="s">
        <v>2563</v>
      </c>
      <c r="F156" s="151" t="s">
        <v>2564</v>
      </c>
      <c r="G156" s="152" t="s">
        <v>336</v>
      </c>
      <c r="H156" s="153">
        <v>8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9"/>
        <v>0</v>
      </c>
      <c r="Q156" s="145">
        <v>1.11E-2</v>
      </c>
      <c r="R156" s="145">
        <f t="shared" si="10"/>
        <v>8.8800000000000004E-2</v>
      </c>
      <c r="S156" s="145">
        <v>0</v>
      </c>
      <c r="T156" s="146">
        <f t="shared" si="11"/>
        <v>0</v>
      </c>
      <c r="AR156" s="147" t="s">
        <v>222</v>
      </c>
      <c r="AT156" s="147" t="s">
        <v>270</v>
      </c>
      <c r="AU156" s="147" t="s">
        <v>82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201</v>
      </c>
      <c r="BM156" s="147" t="s">
        <v>325</v>
      </c>
    </row>
    <row r="157" spans="2:65" s="1" customFormat="1" ht="24.2" customHeight="1">
      <c r="B157" s="135"/>
      <c r="C157" s="149" t="s">
        <v>296</v>
      </c>
      <c r="D157" s="149" t="s">
        <v>270</v>
      </c>
      <c r="E157" s="150" t="s">
        <v>2565</v>
      </c>
      <c r="F157" s="151" t="s">
        <v>2566</v>
      </c>
      <c r="G157" s="152" t="s">
        <v>336</v>
      </c>
      <c r="H157" s="153">
        <v>11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9"/>
        <v>0</v>
      </c>
      <c r="Q157" s="145">
        <v>1.8499999999999999E-2</v>
      </c>
      <c r="R157" s="145">
        <f t="shared" si="10"/>
        <v>0.20349999999999999</v>
      </c>
      <c r="S157" s="145">
        <v>0</v>
      </c>
      <c r="T157" s="146">
        <f t="shared" si="11"/>
        <v>0</v>
      </c>
      <c r="AR157" s="147" t="s">
        <v>222</v>
      </c>
      <c r="AT157" s="147" t="s">
        <v>270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201</v>
      </c>
      <c r="BM157" s="147" t="s">
        <v>329</v>
      </c>
    </row>
    <row r="158" spans="2:65" s="1" customFormat="1" ht="16.5" customHeight="1">
      <c r="B158" s="135"/>
      <c r="C158" s="136" t="s">
        <v>276</v>
      </c>
      <c r="D158" s="136" t="s">
        <v>197</v>
      </c>
      <c r="E158" s="137" t="s">
        <v>2567</v>
      </c>
      <c r="F158" s="138" t="s">
        <v>2568</v>
      </c>
      <c r="G158" s="139" t="s">
        <v>336</v>
      </c>
      <c r="H158" s="140">
        <v>22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0.17499999999999999</v>
      </c>
      <c r="P158" s="145">
        <f t="shared" si="9"/>
        <v>3.8499999999999996</v>
      </c>
      <c r="Q158" s="145">
        <v>4.0000000000000003E-5</v>
      </c>
      <c r="R158" s="145">
        <f t="shared" si="10"/>
        <v>8.8000000000000003E-4</v>
      </c>
      <c r="S158" s="145">
        <v>0</v>
      </c>
      <c r="T158" s="146">
        <f t="shared" si="11"/>
        <v>0</v>
      </c>
      <c r="AR158" s="147" t="s">
        <v>201</v>
      </c>
      <c r="AT158" s="147" t="s">
        <v>197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201</v>
      </c>
      <c r="BM158" s="147" t="s">
        <v>332</v>
      </c>
    </row>
    <row r="159" spans="2:65" s="1" customFormat="1" ht="24.2" customHeight="1">
      <c r="B159" s="135"/>
      <c r="C159" s="149" t="s">
        <v>304</v>
      </c>
      <c r="D159" s="149" t="s">
        <v>270</v>
      </c>
      <c r="E159" s="150" t="s">
        <v>2569</v>
      </c>
      <c r="F159" s="151" t="s">
        <v>2570</v>
      </c>
      <c r="G159" s="152" t="s">
        <v>336</v>
      </c>
      <c r="H159" s="153">
        <v>22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9"/>
        <v>0</v>
      </c>
      <c r="Q159" s="145">
        <v>3.2000000000000003E-4</v>
      </c>
      <c r="R159" s="145">
        <f t="shared" si="10"/>
        <v>7.0400000000000003E-3</v>
      </c>
      <c r="S159" s="145">
        <v>0</v>
      </c>
      <c r="T159" s="146">
        <f t="shared" si="11"/>
        <v>0</v>
      </c>
      <c r="AR159" s="147" t="s">
        <v>222</v>
      </c>
      <c r="AT159" s="147" t="s">
        <v>270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201</v>
      </c>
      <c r="BM159" s="147" t="s">
        <v>418</v>
      </c>
    </row>
    <row r="160" spans="2:65" s="1" customFormat="1" ht="16.5" customHeight="1">
      <c r="B160" s="135"/>
      <c r="C160" s="136" t="s">
        <v>279</v>
      </c>
      <c r="D160" s="136" t="s">
        <v>197</v>
      </c>
      <c r="E160" s="137" t="s">
        <v>2505</v>
      </c>
      <c r="F160" s="138" t="s">
        <v>2506</v>
      </c>
      <c r="G160" s="139" t="s">
        <v>336</v>
      </c>
      <c r="H160" s="140">
        <v>26</v>
      </c>
      <c r="I160" s="141"/>
      <c r="J160" s="141"/>
      <c r="K160" s="142"/>
      <c r="L160" s="25"/>
      <c r="M160" s="143" t="s">
        <v>1</v>
      </c>
      <c r="N160" s="144" t="s">
        <v>35</v>
      </c>
      <c r="O160" s="145">
        <v>0.215</v>
      </c>
      <c r="P160" s="145">
        <f t="shared" si="9"/>
        <v>5.59</v>
      </c>
      <c r="Q160" s="145">
        <v>5.0000000000000002E-5</v>
      </c>
      <c r="R160" s="145">
        <f t="shared" si="10"/>
        <v>1.3000000000000002E-3</v>
      </c>
      <c r="S160" s="145">
        <v>0</v>
      </c>
      <c r="T160" s="146">
        <f t="shared" si="11"/>
        <v>0</v>
      </c>
      <c r="AR160" s="147" t="s">
        <v>201</v>
      </c>
      <c r="AT160" s="147" t="s">
        <v>197</v>
      </c>
      <c r="AU160" s="147" t="s">
        <v>82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201</v>
      </c>
      <c r="BM160" s="147" t="s">
        <v>426</v>
      </c>
    </row>
    <row r="161" spans="2:65" s="1" customFormat="1" ht="24.2" customHeight="1">
      <c r="B161" s="135"/>
      <c r="C161" s="149" t="s">
        <v>311</v>
      </c>
      <c r="D161" s="149" t="s">
        <v>270</v>
      </c>
      <c r="E161" s="150" t="s">
        <v>2507</v>
      </c>
      <c r="F161" s="151" t="s">
        <v>2508</v>
      </c>
      <c r="G161" s="152" t="s">
        <v>336</v>
      </c>
      <c r="H161" s="153">
        <v>26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9"/>
        <v>0</v>
      </c>
      <c r="Q161" s="145">
        <v>7.2000000000000005E-4</v>
      </c>
      <c r="R161" s="145">
        <f t="shared" si="10"/>
        <v>1.8720000000000001E-2</v>
      </c>
      <c r="S161" s="145">
        <v>0</v>
      </c>
      <c r="T161" s="146">
        <f t="shared" si="11"/>
        <v>0</v>
      </c>
      <c r="AR161" s="147" t="s">
        <v>222</v>
      </c>
      <c r="AT161" s="147" t="s">
        <v>270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201</v>
      </c>
      <c r="BM161" s="147" t="s">
        <v>434</v>
      </c>
    </row>
    <row r="162" spans="2:65" s="1" customFormat="1" ht="16.5" customHeight="1">
      <c r="B162" s="135"/>
      <c r="C162" s="136" t="s">
        <v>285</v>
      </c>
      <c r="D162" s="136" t="s">
        <v>197</v>
      </c>
      <c r="E162" s="137" t="s">
        <v>2571</v>
      </c>
      <c r="F162" s="138" t="s">
        <v>2572</v>
      </c>
      <c r="G162" s="139" t="s">
        <v>336</v>
      </c>
      <c r="H162" s="140">
        <v>6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0.23499999999999999</v>
      </c>
      <c r="P162" s="145">
        <f t="shared" si="9"/>
        <v>1.41</v>
      </c>
      <c r="Q162" s="145">
        <v>6.9999999999999994E-5</v>
      </c>
      <c r="R162" s="145">
        <f t="shared" si="10"/>
        <v>4.1999999999999996E-4</v>
      </c>
      <c r="S162" s="145">
        <v>0</v>
      </c>
      <c r="T162" s="146">
        <f t="shared" si="11"/>
        <v>0</v>
      </c>
      <c r="AR162" s="147" t="s">
        <v>201</v>
      </c>
      <c r="AT162" s="147" t="s">
        <v>197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201</v>
      </c>
      <c r="BM162" s="147" t="s">
        <v>442</v>
      </c>
    </row>
    <row r="163" spans="2:65" s="1" customFormat="1" ht="24.2" customHeight="1">
      <c r="B163" s="135"/>
      <c r="C163" s="149" t="s">
        <v>319</v>
      </c>
      <c r="D163" s="149" t="s">
        <v>270</v>
      </c>
      <c r="E163" s="150" t="s">
        <v>2573</v>
      </c>
      <c r="F163" s="151" t="s">
        <v>2574</v>
      </c>
      <c r="G163" s="152" t="s">
        <v>336</v>
      </c>
      <c r="H163" s="153">
        <v>6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1.25E-3</v>
      </c>
      <c r="R163" s="145">
        <f t="shared" si="10"/>
        <v>7.4999999999999997E-3</v>
      </c>
      <c r="S163" s="145">
        <v>0</v>
      </c>
      <c r="T163" s="146">
        <f t="shared" si="11"/>
        <v>0</v>
      </c>
      <c r="AR163" s="147" t="s">
        <v>222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201</v>
      </c>
      <c r="BM163" s="147" t="s">
        <v>450</v>
      </c>
    </row>
    <row r="164" spans="2:65" s="1" customFormat="1" ht="16.5" customHeight="1">
      <c r="B164" s="135"/>
      <c r="C164" s="136" t="s">
        <v>287</v>
      </c>
      <c r="D164" s="136" t="s">
        <v>197</v>
      </c>
      <c r="E164" s="137" t="s">
        <v>2511</v>
      </c>
      <c r="F164" s="138" t="s">
        <v>2512</v>
      </c>
      <c r="G164" s="139" t="s">
        <v>336</v>
      </c>
      <c r="H164" s="140">
        <v>11</v>
      </c>
      <c r="I164" s="141"/>
      <c r="J164" s="141"/>
      <c r="K164" s="142"/>
      <c r="L164" s="25"/>
      <c r="M164" s="143" t="s">
        <v>1</v>
      </c>
      <c r="N164" s="144" t="s">
        <v>35</v>
      </c>
      <c r="O164" s="145">
        <v>0.215</v>
      </c>
      <c r="P164" s="145">
        <f t="shared" si="9"/>
        <v>2.3649999999999998</v>
      </c>
      <c r="Q164" s="145">
        <v>5.0000000000000002E-5</v>
      </c>
      <c r="R164" s="145">
        <f t="shared" si="10"/>
        <v>5.5000000000000003E-4</v>
      </c>
      <c r="S164" s="145">
        <v>0</v>
      </c>
      <c r="T164" s="146">
        <f t="shared" si="11"/>
        <v>0</v>
      </c>
      <c r="AR164" s="147" t="s">
        <v>201</v>
      </c>
      <c r="AT164" s="147" t="s">
        <v>197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201</v>
      </c>
      <c r="BM164" s="147" t="s">
        <v>458</v>
      </c>
    </row>
    <row r="165" spans="2:65" s="1" customFormat="1" ht="24.2" customHeight="1">
      <c r="B165" s="135"/>
      <c r="C165" s="149" t="s">
        <v>326</v>
      </c>
      <c r="D165" s="149" t="s">
        <v>270</v>
      </c>
      <c r="E165" s="150" t="s">
        <v>2513</v>
      </c>
      <c r="F165" s="151" t="s">
        <v>2514</v>
      </c>
      <c r="G165" s="152" t="s">
        <v>336</v>
      </c>
      <c r="H165" s="153">
        <v>11</v>
      </c>
      <c r="I165" s="154"/>
      <c r="J165" s="154"/>
      <c r="K165" s="155"/>
      <c r="L165" s="156"/>
      <c r="M165" s="157" t="s">
        <v>1</v>
      </c>
      <c r="N165" s="158" t="s">
        <v>35</v>
      </c>
      <c r="O165" s="145">
        <v>0</v>
      </c>
      <c r="P165" s="145">
        <f t="shared" si="9"/>
        <v>0</v>
      </c>
      <c r="Q165" s="145">
        <v>4.0000000000000002E-4</v>
      </c>
      <c r="R165" s="145">
        <f t="shared" si="10"/>
        <v>4.4000000000000003E-3</v>
      </c>
      <c r="S165" s="145">
        <v>0</v>
      </c>
      <c r="T165" s="146">
        <f t="shared" si="11"/>
        <v>0</v>
      </c>
      <c r="AR165" s="147" t="s">
        <v>222</v>
      </c>
      <c r="AT165" s="147" t="s">
        <v>270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201</v>
      </c>
      <c r="BM165" s="147" t="s">
        <v>466</v>
      </c>
    </row>
    <row r="166" spans="2:65" s="1" customFormat="1" ht="16.5" customHeight="1">
      <c r="B166" s="135"/>
      <c r="C166" s="136" t="s">
        <v>292</v>
      </c>
      <c r="D166" s="136" t="s">
        <v>197</v>
      </c>
      <c r="E166" s="137" t="s">
        <v>2515</v>
      </c>
      <c r="F166" s="138" t="s">
        <v>2516</v>
      </c>
      <c r="G166" s="139" t="s">
        <v>336</v>
      </c>
      <c r="H166" s="140">
        <v>3</v>
      </c>
      <c r="I166" s="141"/>
      <c r="J166" s="141"/>
      <c r="K166" s="142"/>
      <c r="L166" s="25"/>
      <c r="M166" s="143" t="s">
        <v>1</v>
      </c>
      <c r="N166" s="144" t="s">
        <v>35</v>
      </c>
      <c r="O166" s="145">
        <v>0.215</v>
      </c>
      <c r="P166" s="145">
        <f t="shared" si="9"/>
        <v>0.64500000000000002</v>
      </c>
      <c r="Q166" s="145">
        <v>5.0000000000000002E-5</v>
      </c>
      <c r="R166" s="145">
        <f t="shared" si="10"/>
        <v>1.5000000000000001E-4</v>
      </c>
      <c r="S166" s="145">
        <v>0</v>
      </c>
      <c r="T166" s="146">
        <f t="shared" si="11"/>
        <v>0</v>
      </c>
      <c r="AR166" s="147" t="s">
        <v>201</v>
      </c>
      <c r="AT166" s="147" t="s">
        <v>197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201</v>
      </c>
      <c r="BM166" s="147" t="s">
        <v>474</v>
      </c>
    </row>
    <row r="167" spans="2:65" s="1" customFormat="1" ht="24.2" customHeight="1">
      <c r="B167" s="135"/>
      <c r="C167" s="149" t="s">
        <v>333</v>
      </c>
      <c r="D167" s="149" t="s">
        <v>270</v>
      </c>
      <c r="E167" s="150" t="s">
        <v>2517</v>
      </c>
      <c r="F167" s="151" t="s">
        <v>2518</v>
      </c>
      <c r="G167" s="152" t="s">
        <v>336</v>
      </c>
      <c r="H167" s="153">
        <v>3</v>
      </c>
      <c r="I167" s="154"/>
      <c r="J167" s="154"/>
      <c r="K167" s="155"/>
      <c r="L167" s="156"/>
      <c r="M167" s="157" t="s">
        <v>1</v>
      </c>
      <c r="N167" s="158" t="s">
        <v>35</v>
      </c>
      <c r="O167" s="145">
        <v>0</v>
      </c>
      <c r="P167" s="145">
        <f t="shared" si="9"/>
        <v>0</v>
      </c>
      <c r="Q167" s="145">
        <v>5.6999999999999998E-4</v>
      </c>
      <c r="R167" s="145">
        <f t="shared" si="10"/>
        <v>1.7099999999999999E-3</v>
      </c>
      <c r="S167" s="145">
        <v>0</v>
      </c>
      <c r="T167" s="146">
        <f t="shared" si="11"/>
        <v>0</v>
      </c>
      <c r="AR167" s="147" t="s">
        <v>222</v>
      </c>
      <c r="AT167" s="147" t="s">
        <v>270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201</v>
      </c>
      <c r="BM167" s="147" t="s">
        <v>482</v>
      </c>
    </row>
    <row r="168" spans="2:65" s="1" customFormat="1" ht="16.5" customHeight="1">
      <c r="B168" s="135"/>
      <c r="C168" s="136" t="s">
        <v>295</v>
      </c>
      <c r="D168" s="136" t="s">
        <v>197</v>
      </c>
      <c r="E168" s="137" t="s">
        <v>2575</v>
      </c>
      <c r="F168" s="138" t="s">
        <v>2576</v>
      </c>
      <c r="G168" s="139" t="s">
        <v>336</v>
      </c>
      <c r="H168" s="140">
        <v>9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0.23499999999999999</v>
      </c>
      <c r="P168" s="145">
        <f t="shared" si="9"/>
        <v>2.1149999999999998</v>
      </c>
      <c r="Q168" s="145">
        <v>6.9999999999999994E-5</v>
      </c>
      <c r="R168" s="145">
        <f t="shared" si="10"/>
        <v>6.2999999999999992E-4</v>
      </c>
      <c r="S168" s="145">
        <v>0</v>
      </c>
      <c r="T168" s="146">
        <f t="shared" si="11"/>
        <v>0</v>
      </c>
      <c r="AR168" s="147" t="s">
        <v>201</v>
      </c>
      <c r="AT168" s="147" t="s">
        <v>197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201</v>
      </c>
      <c r="BM168" s="147" t="s">
        <v>490</v>
      </c>
    </row>
    <row r="169" spans="2:65" s="1" customFormat="1" ht="24.2" customHeight="1">
      <c r="B169" s="135"/>
      <c r="C169" s="149" t="s">
        <v>341</v>
      </c>
      <c r="D169" s="149" t="s">
        <v>270</v>
      </c>
      <c r="E169" s="150" t="s">
        <v>2577</v>
      </c>
      <c r="F169" s="151" t="s">
        <v>2578</v>
      </c>
      <c r="G169" s="152" t="s">
        <v>336</v>
      </c>
      <c r="H169" s="153">
        <v>9</v>
      </c>
      <c r="I169" s="154"/>
      <c r="J169" s="154"/>
      <c r="K169" s="155"/>
      <c r="L169" s="156"/>
      <c r="M169" s="157" t="s">
        <v>1</v>
      </c>
      <c r="N169" s="158" t="s">
        <v>35</v>
      </c>
      <c r="O169" s="145">
        <v>0</v>
      </c>
      <c r="P169" s="145">
        <f t="shared" si="9"/>
        <v>0</v>
      </c>
      <c r="Q169" s="145">
        <v>1.9400000000000001E-3</v>
      </c>
      <c r="R169" s="145">
        <f t="shared" si="10"/>
        <v>1.746E-2</v>
      </c>
      <c r="S169" s="145">
        <v>0</v>
      </c>
      <c r="T169" s="146">
        <f t="shared" si="11"/>
        <v>0</v>
      </c>
      <c r="AR169" s="147" t="s">
        <v>222</v>
      </c>
      <c r="AT169" s="147" t="s">
        <v>270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201</v>
      </c>
      <c r="BM169" s="147" t="s">
        <v>358</v>
      </c>
    </row>
    <row r="170" spans="2:65" s="1" customFormat="1" ht="16.5" customHeight="1">
      <c r="B170" s="135"/>
      <c r="C170" s="136" t="s">
        <v>300</v>
      </c>
      <c r="D170" s="136" t="s">
        <v>197</v>
      </c>
      <c r="E170" s="137" t="s">
        <v>2579</v>
      </c>
      <c r="F170" s="138" t="s">
        <v>2580</v>
      </c>
      <c r="G170" s="139" t="s">
        <v>336</v>
      </c>
      <c r="H170" s="140">
        <v>6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0.23499999999999999</v>
      </c>
      <c r="P170" s="145">
        <f t="shared" si="9"/>
        <v>1.41</v>
      </c>
      <c r="Q170" s="145">
        <v>6.9999999999999994E-5</v>
      </c>
      <c r="R170" s="145">
        <f t="shared" si="10"/>
        <v>4.1999999999999996E-4</v>
      </c>
      <c r="S170" s="145">
        <v>0</v>
      </c>
      <c r="T170" s="146">
        <f t="shared" si="11"/>
        <v>0</v>
      </c>
      <c r="AR170" s="147" t="s">
        <v>201</v>
      </c>
      <c r="AT170" s="147" t="s">
        <v>197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201</v>
      </c>
      <c r="BM170" s="147" t="s">
        <v>361</v>
      </c>
    </row>
    <row r="171" spans="2:65" s="1" customFormat="1" ht="24.2" customHeight="1">
      <c r="B171" s="135"/>
      <c r="C171" s="149" t="s">
        <v>348</v>
      </c>
      <c r="D171" s="149" t="s">
        <v>270</v>
      </c>
      <c r="E171" s="150" t="s">
        <v>2581</v>
      </c>
      <c r="F171" s="151" t="s">
        <v>2582</v>
      </c>
      <c r="G171" s="152" t="s">
        <v>336</v>
      </c>
      <c r="H171" s="153">
        <v>6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9"/>
        <v>0</v>
      </c>
      <c r="Q171" s="145">
        <v>8.9999999999999998E-4</v>
      </c>
      <c r="R171" s="145">
        <f t="shared" si="10"/>
        <v>5.4000000000000003E-3</v>
      </c>
      <c r="S171" s="145">
        <v>0</v>
      </c>
      <c r="T171" s="146">
        <f t="shared" si="11"/>
        <v>0</v>
      </c>
      <c r="AR171" s="147" t="s">
        <v>222</v>
      </c>
      <c r="AT171" s="147" t="s">
        <v>270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201</v>
      </c>
      <c r="BM171" s="147" t="s">
        <v>513</v>
      </c>
    </row>
    <row r="172" spans="2:65" s="1" customFormat="1" ht="24.2" customHeight="1">
      <c r="B172" s="135"/>
      <c r="C172" s="136" t="s">
        <v>303</v>
      </c>
      <c r="D172" s="136" t="s">
        <v>197</v>
      </c>
      <c r="E172" s="137" t="s">
        <v>2583</v>
      </c>
      <c r="F172" s="138" t="s">
        <v>2584</v>
      </c>
      <c r="G172" s="139" t="s">
        <v>336</v>
      </c>
      <c r="H172" s="140">
        <v>8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1.6040000000000001</v>
      </c>
      <c r="P172" s="145">
        <f t="shared" si="9"/>
        <v>12.832000000000001</v>
      </c>
      <c r="Q172" s="145">
        <v>1.7100000000000001E-4</v>
      </c>
      <c r="R172" s="145">
        <f t="shared" si="10"/>
        <v>1.3680000000000001E-3</v>
      </c>
      <c r="S172" s="145">
        <v>0</v>
      </c>
      <c r="T172" s="146">
        <f t="shared" si="11"/>
        <v>0</v>
      </c>
      <c r="AR172" s="147" t="s">
        <v>201</v>
      </c>
      <c r="AT172" s="147" t="s">
        <v>197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201</v>
      </c>
      <c r="BM172" s="147" t="s">
        <v>373</v>
      </c>
    </row>
    <row r="173" spans="2:65" s="1" customFormat="1" ht="16.5" customHeight="1">
      <c r="B173" s="135"/>
      <c r="C173" s="149" t="s">
        <v>355</v>
      </c>
      <c r="D173" s="149" t="s">
        <v>270</v>
      </c>
      <c r="E173" s="150" t="s">
        <v>2585</v>
      </c>
      <c r="F173" s="151" t="s">
        <v>2586</v>
      </c>
      <c r="G173" s="152" t="s">
        <v>336</v>
      </c>
      <c r="H173" s="153">
        <v>7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222</v>
      </c>
      <c r="AT173" s="147" t="s">
        <v>270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201</v>
      </c>
      <c r="BM173" s="147" t="s">
        <v>376</v>
      </c>
    </row>
    <row r="174" spans="2:65" s="1" customFormat="1" ht="16.5" customHeight="1">
      <c r="B174" s="135"/>
      <c r="C174" s="149" t="s">
        <v>307</v>
      </c>
      <c r="D174" s="149" t="s">
        <v>270</v>
      </c>
      <c r="E174" s="150" t="s">
        <v>2587</v>
      </c>
      <c r="F174" s="151" t="s">
        <v>2588</v>
      </c>
      <c r="G174" s="152" t="s">
        <v>336</v>
      </c>
      <c r="H174" s="153">
        <v>1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222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201</v>
      </c>
      <c r="BM174" s="147" t="s">
        <v>388</v>
      </c>
    </row>
    <row r="175" spans="2:65" s="1" customFormat="1" ht="16.5" customHeight="1">
      <c r="B175" s="135"/>
      <c r="C175" s="136" t="s">
        <v>362</v>
      </c>
      <c r="D175" s="136" t="s">
        <v>197</v>
      </c>
      <c r="E175" s="137" t="s">
        <v>2522</v>
      </c>
      <c r="F175" s="138" t="s">
        <v>2523</v>
      </c>
      <c r="G175" s="139" t="s">
        <v>299</v>
      </c>
      <c r="H175" s="140">
        <v>45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5.7000000000000002E-2</v>
      </c>
      <c r="P175" s="145">
        <f t="shared" si="9"/>
        <v>2.5649999999999999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201</v>
      </c>
      <c r="AT175" s="147" t="s">
        <v>197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201</v>
      </c>
      <c r="BM175" s="147" t="s">
        <v>395</v>
      </c>
    </row>
    <row r="176" spans="2:65" s="1" customFormat="1" ht="16.5" customHeight="1">
      <c r="B176" s="135"/>
      <c r="C176" s="136" t="s">
        <v>310</v>
      </c>
      <c r="D176" s="136" t="s">
        <v>197</v>
      </c>
      <c r="E176" s="137" t="s">
        <v>2589</v>
      </c>
      <c r="F176" s="138" t="s">
        <v>2590</v>
      </c>
      <c r="G176" s="139" t="s">
        <v>299</v>
      </c>
      <c r="H176" s="140">
        <v>108</v>
      </c>
      <c r="I176" s="141"/>
      <c r="J176" s="141"/>
      <c r="K176" s="142"/>
      <c r="L176" s="25"/>
      <c r="M176" s="143" t="s">
        <v>1</v>
      </c>
      <c r="N176" s="144" t="s">
        <v>35</v>
      </c>
      <c r="O176" s="145">
        <v>7.0999999999999994E-2</v>
      </c>
      <c r="P176" s="145">
        <f t="shared" si="9"/>
        <v>7.6679999999999993</v>
      </c>
      <c r="Q176" s="145">
        <v>0</v>
      </c>
      <c r="R176" s="145">
        <f t="shared" si="10"/>
        <v>0</v>
      </c>
      <c r="S176" s="145">
        <v>0</v>
      </c>
      <c r="T176" s="146">
        <f t="shared" si="11"/>
        <v>0</v>
      </c>
      <c r="AR176" s="147" t="s">
        <v>201</v>
      </c>
      <c r="AT176" s="147" t="s">
        <v>197</v>
      </c>
      <c r="AU176" s="147" t="s">
        <v>82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201</v>
      </c>
      <c r="BM176" s="147" t="s">
        <v>399</v>
      </c>
    </row>
    <row r="177" spans="2:65" s="1" customFormat="1" ht="33" customHeight="1">
      <c r="B177" s="135"/>
      <c r="C177" s="136" t="s">
        <v>370</v>
      </c>
      <c r="D177" s="136" t="s">
        <v>197</v>
      </c>
      <c r="E177" s="137" t="s">
        <v>2524</v>
      </c>
      <c r="F177" s="138" t="s">
        <v>2525</v>
      </c>
      <c r="G177" s="139" t="s">
        <v>336</v>
      </c>
      <c r="H177" s="140">
        <v>2</v>
      </c>
      <c r="I177" s="141"/>
      <c r="J177" s="141"/>
      <c r="K177" s="142"/>
      <c r="L177" s="25"/>
      <c r="M177" s="143" t="s">
        <v>1</v>
      </c>
      <c r="N177" s="144" t="s">
        <v>35</v>
      </c>
      <c r="O177" s="145">
        <v>3.5270000000000001</v>
      </c>
      <c r="P177" s="145">
        <f t="shared" si="9"/>
        <v>7.0540000000000003</v>
      </c>
      <c r="Q177" s="145">
        <v>2.5999999999999998E-5</v>
      </c>
      <c r="R177" s="145">
        <f t="shared" si="10"/>
        <v>5.1999999999999997E-5</v>
      </c>
      <c r="S177" s="145">
        <v>0</v>
      </c>
      <c r="T177" s="146">
        <f t="shared" si="11"/>
        <v>0</v>
      </c>
      <c r="AR177" s="147" t="s">
        <v>201</v>
      </c>
      <c r="AT177" s="147" t="s">
        <v>197</v>
      </c>
      <c r="AU177" s="147" t="s">
        <v>82</v>
      </c>
      <c r="AY177" s="13" t="s">
        <v>195</v>
      </c>
      <c r="BE177" s="148">
        <f t="shared" si="12"/>
        <v>0</v>
      </c>
      <c r="BF177" s="148">
        <f t="shared" si="13"/>
        <v>0</v>
      </c>
      <c r="BG177" s="148">
        <f t="shared" si="14"/>
        <v>0</v>
      </c>
      <c r="BH177" s="148">
        <f t="shared" si="15"/>
        <v>0</v>
      </c>
      <c r="BI177" s="148">
        <f t="shared" si="16"/>
        <v>0</v>
      </c>
      <c r="BJ177" s="13" t="s">
        <v>82</v>
      </c>
      <c r="BK177" s="148">
        <f t="shared" si="17"/>
        <v>0</v>
      </c>
      <c r="BL177" s="13" t="s">
        <v>201</v>
      </c>
      <c r="BM177" s="147" t="s">
        <v>403</v>
      </c>
    </row>
    <row r="178" spans="2:65" s="1" customFormat="1" ht="37.9" customHeight="1">
      <c r="B178" s="135"/>
      <c r="C178" s="149" t="s">
        <v>314</v>
      </c>
      <c r="D178" s="149" t="s">
        <v>270</v>
      </c>
      <c r="E178" s="150" t="s">
        <v>2591</v>
      </c>
      <c r="F178" s="151" t="s">
        <v>2527</v>
      </c>
      <c r="G178" s="152" t="s">
        <v>336</v>
      </c>
      <c r="H178" s="153">
        <v>2</v>
      </c>
      <c r="I178" s="154"/>
      <c r="J178" s="154"/>
      <c r="K178" s="155"/>
      <c r="L178" s="156"/>
      <c r="M178" s="157" t="s">
        <v>1</v>
      </c>
      <c r="N178" s="158" t="s">
        <v>35</v>
      </c>
      <c r="O178" s="145">
        <v>0</v>
      </c>
      <c r="P178" s="145">
        <f t="shared" si="9"/>
        <v>0</v>
      </c>
      <c r="Q178" s="145">
        <v>1.15E-2</v>
      </c>
      <c r="R178" s="145">
        <f t="shared" si="10"/>
        <v>2.3E-2</v>
      </c>
      <c r="S178" s="145">
        <v>0</v>
      </c>
      <c r="T178" s="146">
        <f t="shared" si="11"/>
        <v>0</v>
      </c>
      <c r="AR178" s="147" t="s">
        <v>222</v>
      </c>
      <c r="AT178" s="147" t="s">
        <v>270</v>
      </c>
      <c r="AU178" s="147" t="s">
        <v>82</v>
      </c>
      <c r="AY178" s="13" t="s">
        <v>195</v>
      </c>
      <c r="BE178" s="148">
        <f t="shared" si="12"/>
        <v>0</v>
      </c>
      <c r="BF178" s="148">
        <f t="shared" si="13"/>
        <v>0</v>
      </c>
      <c r="BG178" s="148">
        <f t="shared" si="14"/>
        <v>0</v>
      </c>
      <c r="BH178" s="148">
        <f t="shared" si="15"/>
        <v>0</v>
      </c>
      <c r="BI178" s="148">
        <f t="shared" si="16"/>
        <v>0</v>
      </c>
      <c r="BJ178" s="13" t="s">
        <v>82</v>
      </c>
      <c r="BK178" s="148">
        <f t="shared" si="17"/>
        <v>0</v>
      </c>
      <c r="BL178" s="13" t="s">
        <v>201</v>
      </c>
      <c r="BM178" s="147" t="s">
        <v>406</v>
      </c>
    </row>
    <row r="179" spans="2:65" s="1" customFormat="1" ht="24.2" customHeight="1">
      <c r="B179" s="135"/>
      <c r="C179" s="149" t="s">
        <v>377</v>
      </c>
      <c r="D179" s="149" t="s">
        <v>270</v>
      </c>
      <c r="E179" s="150" t="s">
        <v>2528</v>
      </c>
      <c r="F179" s="151" t="s">
        <v>2529</v>
      </c>
      <c r="G179" s="152" t="s">
        <v>336</v>
      </c>
      <c r="H179" s="153">
        <v>2</v>
      </c>
      <c r="I179" s="154"/>
      <c r="J179" s="154"/>
      <c r="K179" s="155"/>
      <c r="L179" s="156"/>
      <c r="M179" s="157" t="s">
        <v>1</v>
      </c>
      <c r="N179" s="158" t="s">
        <v>35</v>
      </c>
      <c r="O179" s="145">
        <v>0</v>
      </c>
      <c r="P179" s="145">
        <f t="shared" ref="P179:P200" si="18">O179*H179</f>
        <v>0</v>
      </c>
      <c r="Q179" s="145">
        <v>1.553E-2</v>
      </c>
      <c r="R179" s="145">
        <f t="shared" ref="R179:R200" si="19">Q179*H179</f>
        <v>3.1060000000000001E-2</v>
      </c>
      <c r="S179" s="145">
        <v>0</v>
      </c>
      <c r="T179" s="146">
        <f t="shared" ref="T179:T200" si="20">S179*H179</f>
        <v>0</v>
      </c>
      <c r="AR179" s="147" t="s">
        <v>222</v>
      </c>
      <c r="AT179" s="147" t="s">
        <v>270</v>
      </c>
      <c r="AU179" s="147" t="s">
        <v>82</v>
      </c>
      <c r="AY179" s="13" t="s">
        <v>195</v>
      </c>
      <c r="BE179" s="148">
        <f t="shared" ref="BE179:BE200" si="21">IF(N179="základná",J179,0)</f>
        <v>0</v>
      </c>
      <c r="BF179" s="148">
        <f t="shared" ref="BF179:BF200" si="22">IF(N179="znížená",J179,0)</f>
        <v>0</v>
      </c>
      <c r="BG179" s="148">
        <f t="shared" ref="BG179:BG200" si="23">IF(N179="zákl. prenesená",J179,0)</f>
        <v>0</v>
      </c>
      <c r="BH179" s="148">
        <f t="shared" ref="BH179:BH200" si="24">IF(N179="zníž. prenesená",J179,0)</f>
        <v>0</v>
      </c>
      <c r="BI179" s="148">
        <f t="shared" ref="BI179:BI200" si="25">IF(N179="nulová",J179,0)</f>
        <v>0</v>
      </c>
      <c r="BJ179" s="13" t="s">
        <v>82</v>
      </c>
      <c r="BK179" s="148">
        <f t="shared" ref="BK179:BK200" si="26">ROUND(I179*H179,2)</f>
        <v>0</v>
      </c>
      <c r="BL179" s="13" t="s">
        <v>201</v>
      </c>
      <c r="BM179" s="147" t="s">
        <v>413</v>
      </c>
    </row>
    <row r="180" spans="2:65" s="1" customFormat="1" ht="37.9" customHeight="1">
      <c r="B180" s="135"/>
      <c r="C180" s="149" t="s">
        <v>317</v>
      </c>
      <c r="D180" s="149" t="s">
        <v>270</v>
      </c>
      <c r="E180" s="150" t="s">
        <v>2530</v>
      </c>
      <c r="F180" s="151" t="s">
        <v>2592</v>
      </c>
      <c r="G180" s="152" t="s">
        <v>336</v>
      </c>
      <c r="H180" s="153">
        <v>2</v>
      </c>
      <c r="I180" s="154"/>
      <c r="J180" s="154"/>
      <c r="K180" s="155"/>
      <c r="L180" s="156"/>
      <c r="M180" s="157" t="s">
        <v>1</v>
      </c>
      <c r="N180" s="158" t="s">
        <v>35</v>
      </c>
      <c r="O180" s="145">
        <v>0</v>
      </c>
      <c r="P180" s="145">
        <f t="shared" si="18"/>
        <v>0</v>
      </c>
      <c r="Q180" s="145">
        <v>5.8799999999999998E-3</v>
      </c>
      <c r="R180" s="145">
        <f t="shared" si="19"/>
        <v>1.176E-2</v>
      </c>
      <c r="S180" s="145">
        <v>0</v>
      </c>
      <c r="T180" s="146">
        <f t="shared" si="20"/>
        <v>0</v>
      </c>
      <c r="AR180" s="147" t="s">
        <v>222</v>
      </c>
      <c r="AT180" s="147" t="s">
        <v>270</v>
      </c>
      <c r="AU180" s="147" t="s">
        <v>82</v>
      </c>
      <c r="AY180" s="13" t="s">
        <v>195</v>
      </c>
      <c r="BE180" s="148">
        <f t="shared" si="21"/>
        <v>0</v>
      </c>
      <c r="BF180" s="148">
        <f t="shared" si="22"/>
        <v>0</v>
      </c>
      <c r="BG180" s="148">
        <f t="shared" si="23"/>
        <v>0</v>
      </c>
      <c r="BH180" s="148">
        <f t="shared" si="24"/>
        <v>0</v>
      </c>
      <c r="BI180" s="148">
        <f t="shared" si="25"/>
        <v>0</v>
      </c>
      <c r="BJ180" s="13" t="s">
        <v>82</v>
      </c>
      <c r="BK180" s="148">
        <f t="shared" si="26"/>
        <v>0</v>
      </c>
      <c r="BL180" s="13" t="s">
        <v>201</v>
      </c>
      <c r="BM180" s="147" t="s">
        <v>417</v>
      </c>
    </row>
    <row r="181" spans="2:65" s="1" customFormat="1" ht="37.9" customHeight="1">
      <c r="B181" s="135"/>
      <c r="C181" s="136" t="s">
        <v>385</v>
      </c>
      <c r="D181" s="136" t="s">
        <v>197</v>
      </c>
      <c r="E181" s="137" t="s">
        <v>2593</v>
      </c>
      <c r="F181" s="138" t="s">
        <v>2594</v>
      </c>
      <c r="G181" s="139" t="s">
        <v>336</v>
      </c>
      <c r="H181" s="140">
        <v>1</v>
      </c>
      <c r="I181" s="141"/>
      <c r="J181" s="141"/>
      <c r="K181" s="142"/>
      <c r="L181" s="25"/>
      <c r="M181" s="143" t="s">
        <v>1</v>
      </c>
      <c r="N181" s="144" t="s">
        <v>35</v>
      </c>
      <c r="O181" s="145">
        <v>3.36</v>
      </c>
      <c r="P181" s="145">
        <f t="shared" si="18"/>
        <v>3.36</v>
      </c>
      <c r="Q181" s="145">
        <v>0</v>
      </c>
      <c r="R181" s="145">
        <f t="shared" si="19"/>
        <v>0</v>
      </c>
      <c r="S181" s="145">
        <v>0</v>
      </c>
      <c r="T181" s="146">
        <f t="shared" si="20"/>
        <v>0</v>
      </c>
      <c r="AR181" s="147" t="s">
        <v>201</v>
      </c>
      <c r="AT181" s="147" t="s">
        <v>197</v>
      </c>
      <c r="AU181" s="147" t="s">
        <v>82</v>
      </c>
      <c r="AY181" s="13" t="s">
        <v>195</v>
      </c>
      <c r="BE181" s="148">
        <f t="shared" si="21"/>
        <v>0</v>
      </c>
      <c r="BF181" s="148">
        <f t="shared" si="22"/>
        <v>0</v>
      </c>
      <c r="BG181" s="148">
        <f t="shared" si="23"/>
        <v>0</v>
      </c>
      <c r="BH181" s="148">
        <f t="shared" si="24"/>
        <v>0</v>
      </c>
      <c r="BI181" s="148">
        <f t="shared" si="25"/>
        <v>0</v>
      </c>
      <c r="BJ181" s="13" t="s">
        <v>82</v>
      </c>
      <c r="BK181" s="148">
        <f t="shared" si="26"/>
        <v>0</v>
      </c>
      <c r="BL181" s="13" t="s">
        <v>201</v>
      </c>
      <c r="BM181" s="147" t="s">
        <v>421</v>
      </c>
    </row>
    <row r="182" spans="2:65" s="1" customFormat="1" ht="37.9" customHeight="1">
      <c r="B182" s="135"/>
      <c r="C182" s="149" t="s">
        <v>322</v>
      </c>
      <c r="D182" s="149" t="s">
        <v>270</v>
      </c>
      <c r="E182" s="150" t="s">
        <v>2595</v>
      </c>
      <c r="F182" s="151" t="s">
        <v>2596</v>
      </c>
      <c r="G182" s="152" t="s">
        <v>336</v>
      </c>
      <c r="H182" s="153">
        <v>1</v>
      </c>
      <c r="I182" s="154"/>
      <c r="J182" s="154"/>
      <c r="K182" s="155"/>
      <c r="L182" s="156"/>
      <c r="M182" s="157" t="s">
        <v>1</v>
      </c>
      <c r="N182" s="158" t="s">
        <v>35</v>
      </c>
      <c r="O182" s="145">
        <v>0</v>
      </c>
      <c r="P182" s="145">
        <f t="shared" si="18"/>
        <v>0</v>
      </c>
      <c r="Q182" s="145">
        <v>6.3299999999999995E-2</v>
      </c>
      <c r="R182" s="145">
        <f t="shared" si="19"/>
        <v>6.3299999999999995E-2</v>
      </c>
      <c r="S182" s="145">
        <v>0</v>
      </c>
      <c r="T182" s="146">
        <f t="shared" si="20"/>
        <v>0</v>
      </c>
      <c r="AR182" s="147" t="s">
        <v>222</v>
      </c>
      <c r="AT182" s="147" t="s">
        <v>270</v>
      </c>
      <c r="AU182" s="147" t="s">
        <v>82</v>
      </c>
      <c r="AY182" s="13" t="s">
        <v>195</v>
      </c>
      <c r="BE182" s="148">
        <f t="shared" si="21"/>
        <v>0</v>
      </c>
      <c r="BF182" s="148">
        <f t="shared" si="22"/>
        <v>0</v>
      </c>
      <c r="BG182" s="148">
        <f t="shared" si="23"/>
        <v>0</v>
      </c>
      <c r="BH182" s="148">
        <f t="shared" si="24"/>
        <v>0</v>
      </c>
      <c r="BI182" s="148">
        <f t="shared" si="25"/>
        <v>0</v>
      </c>
      <c r="BJ182" s="13" t="s">
        <v>82</v>
      </c>
      <c r="BK182" s="148">
        <f t="shared" si="26"/>
        <v>0</v>
      </c>
      <c r="BL182" s="13" t="s">
        <v>201</v>
      </c>
      <c r="BM182" s="147" t="s">
        <v>425</v>
      </c>
    </row>
    <row r="183" spans="2:65" s="1" customFormat="1" ht="24.2" customHeight="1">
      <c r="B183" s="135"/>
      <c r="C183" s="149" t="s">
        <v>392</v>
      </c>
      <c r="D183" s="149" t="s">
        <v>270</v>
      </c>
      <c r="E183" s="150" t="s">
        <v>2597</v>
      </c>
      <c r="F183" s="151" t="s">
        <v>2598</v>
      </c>
      <c r="G183" s="152" t="s">
        <v>336</v>
      </c>
      <c r="H183" s="153">
        <v>1</v>
      </c>
      <c r="I183" s="154"/>
      <c r="J183" s="154"/>
      <c r="K183" s="155"/>
      <c r="L183" s="156"/>
      <c r="M183" s="157" t="s">
        <v>1</v>
      </c>
      <c r="N183" s="158" t="s">
        <v>35</v>
      </c>
      <c r="O183" s="145">
        <v>0</v>
      </c>
      <c r="P183" s="145">
        <f t="shared" si="18"/>
        <v>0</v>
      </c>
      <c r="Q183" s="145">
        <v>7.0000000000000007E-2</v>
      </c>
      <c r="R183" s="145">
        <f t="shared" si="19"/>
        <v>7.0000000000000007E-2</v>
      </c>
      <c r="S183" s="145">
        <v>0</v>
      </c>
      <c r="T183" s="146">
        <f t="shared" si="20"/>
        <v>0</v>
      </c>
      <c r="AR183" s="147" t="s">
        <v>222</v>
      </c>
      <c r="AT183" s="147" t="s">
        <v>270</v>
      </c>
      <c r="AU183" s="147" t="s">
        <v>82</v>
      </c>
      <c r="AY183" s="13" t="s">
        <v>195</v>
      </c>
      <c r="BE183" s="148">
        <f t="shared" si="21"/>
        <v>0</v>
      </c>
      <c r="BF183" s="148">
        <f t="shared" si="22"/>
        <v>0</v>
      </c>
      <c r="BG183" s="148">
        <f t="shared" si="23"/>
        <v>0</v>
      </c>
      <c r="BH183" s="148">
        <f t="shared" si="24"/>
        <v>0</v>
      </c>
      <c r="BI183" s="148">
        <f t="shared" si="25"/>
        <v>0</v>
      </c>
      <c r="BJ183" s="13" t="s">
        <v>82</v>
      </c>
      <c r="BK183" s="148">
        <f t="shared" si="26"/>
        <v>0</v>
      </c>
      <c r="BL183" s="13" t="s">
        <v>201</v>
      </c>
      <c r="BM183" s="147" t="s">
        <v>429</v>
      </c>
    </row>
    <row r="184" spans="2:65" s="1" customFormat="1" ht="24.2" customHeight="1">
      <c r="B184" s="135"/>
      <c r="C184" s="149" t="s">
        <v>325</v>
      </c>
      <c r="D184" s="149" t="s">
        <v>270</v>
      </c>
      <c r="E184" s="150" t="s">
        <v>2599</v>
      </c>
      <c r="F184" s="151" t="s">
        <v>2600</v>
      </c>
      <c r="G184" s="152" t="s">
        <v>336</v>
      </c>
      <c r="H184" s="153">
        <v>1</v>
      </c>
      <c r="I184" s="154"/>
      <c r="J184" s="154"/>
      <c r="K184" s="155"/>
      <c r="L184" s="156"/>
      <c r="M184" s="157" t="s">
        <v>1</v>
      </c>
      <c r="N184" s="158" t="s">
        <v>35</v>
      </c>
      <c r="O184" s="145">
        <v>0</v>
      </c>
      <c r="P184" s="145">
        <f t="shared" si="18"/>
        <v>0</v>
      </c>
      <c r="Q184" s="145">
        <v>2.5999999999999999E-2</v>
      </c>
      <c r="R184" s="145">
        <f t="shared" si="19"/>
        <v>2.5999999999999999E-2</v>
      </c>
      <c r="S184" s="145">
        <v>0</v>
      </c>
      <c r="T184" s="146">
        <f t="shared" si="20"/>
        <v>0</v>
      </c>
      <c r="AR184" s="147" t="s">
        <v>222</v>
      </c>
      <c r="AT184" s="147" t="s">
        <v>270</v>
      </c>
      <c r="AU184" s="147" t="s">
        <v>82</v>
      </c>
      <c r="AY184" s="13" t="s">
        <v>195</v>
      </c>
      <c r="BE184" s="148">
        <f t="shared" si="21"/>
        <v>0</v>
      </c>
      <c r="BF184" s="148">
        <f t="shared" si="22"/>
        <v>0</v>
      </c>
      <c r="BG184" s="148">
        <f t="shared" si="23"/>
        <v>0</v>
      </c>
      <c r="BH184" s="148">
        <f t="shared" si="24"/>
        <v>0</v>
      </c>
      <c r="BI184" s="148">
        <f t="shared" si="25"/>
        <v>0</v>
      </c>
      <c r="BJ184" s="13" t="s">
        <v>82</v>
      </c>
      <c r="BK184" s="148">
        <f t="shared" si="26"/>
        <v>0</v>
      </c>
      <c r="BL184" s="13" t="s">
        <v>201</v>
      </c>
      <c r="BM184" s="147" t="s">
        <v>614</v>
      </c>
    </row>
    <row r="185" spans="2:65" s="1" customFormat="1" ht="33" customHeight="1">
      <c r="B185" s="135"/>
      <c r="C185" s="149" t="s">
        <v>400</v>
      </c>
      <c r="D185" s="149" t="s">
        <v>270</v>
      </c>
      <c r="E185" s="150" t="s">
        <v>2601</v>
      </c>
      <c r="F185" s="151" t="s">
        <v>2602</v>
      </c>
      <c r="G185" s="152" t="s">
        <v>336</v>
      </c>
      <c r="H185" s="153">
        <v>1</v>
      </c>
      <c r="I185" s="154"/>
      <c r="J185" s="154"/>
      <c r="K185" s="155"/>
      <c r="L185" s="156"/>
      <c r="M185" s="157" t="s">
        <v>1</v>
      </c>
      <c r="N185" s="158" t="s">
        <v>35</v>
      </c>
      <c r="O185" s="145">
        <v>0</v>
      </c>
      <c r="P185" s="145">
        <f t="shared" si="18"/>
        <v>0</v>
      </c>
      <c r="Q185" s="145">
        <v>4.5999999999999999E-3</v>
      </c>
      <c r="R185" s="145">
        <f t="shared" si="19"/>
        <v>4.5999999999999999E-3</v>
      </c>
      <c r="S185" s="145">
        <v>0</v>
      </c>
      <c r="T185" s="146">
        <f t="shared" si="20"/>
        <v>0</v>
      </c>
      <c r="AR185" s="147" t="s">
        <v>222</v>
      </c>
      <c r="AT185" s="147" t="s">
        <v>270</v>
      </c>
      <c r="AU185" s="147" t="s">
        <v>82</v>
      </c>
      <c r="AY185" s="13" t="s">
        <v>195</v>
      </c>
      <c r="BE185" s="148">
        <f t="shared" si="21"/>
        <v>0</v>
      </c>
      <c r="BF185" s="148">
        <f t="shared" si="22"/>
        <v>0</v>
      </c>
      <c r="BG185" s="148">
        <f t="shared" si="23"/>
        <v>0</v>
      </c>
      <c r="BH185" s="148">
        <f t="shared" si="24"/>
        <v>0</v>
      </c>
      <c r="BI185" s="148">
        <f t="shared" si="25"/>
        <v>0</v>
      </c>
      <c r="BJ185" s="13" t="s">
        <v>82</v>
      </c>
      <c r="BK185" s="148">
        <f t="shared" si="26"/>
        <v>0</v>
      </c>
      <c r="BL185" s="13" t="s">
        <v>201</v>
      </c>
      <c r="BM185" s="147" t="s">
        <v>433</v>
      </c>
    </row>
    <row r="186" spans="2:65" s="1" customFormat="1" ht="24.2" customHeight="1">
      <c r="B186" s="135"/>
      <c r="C186" s="149" t="s">
        <v>329</v>
      </c>
      <c r="D186" s="149" t="s">
        <v>270</v>
      </c>
      <c r="E186" s="150" t="s">
        <v>2603</v>
      </c>
      <c r="F186" s="151" t="s">
        <v>2604</v>
      </c>
      <c r="G186" s="152" t="s">
        <v>336</v>
      </c>
      <c r="H186" s="153">
        <v>1</v>
      </c>
      <c r="I186" s="154"/>
      <c r="J186" s="154"/>
      <c r="K186" s="155"/>
      <c r="L186" s="156"/>
      <c r="M186" s="157" t="s">
        <v>1</v>
      </c>
      <c r="N186" s="158" t="s">
        <v>35</v>
      </c>
      <c r="O186" s="145">
        <v>0</v>
      </c>
      <c r="P186" s="145">
        <f t="shared" si="18"/>
        <v>0</v>
      </c>
      <c r="Q186" s="145">
        <v>3.8999999999999999E-4</v>
      </c>
      <c r="R186" s="145">
        <f t="shared" si="19"/>
        <v>3.8999999999999999E-4</v>
      </c>
      <c r="S186" s="145">
        <v>0</v>
      </c>
      <c r="T186" s="146">
        <f t="shared" si="20"/>
        <v>0</v>
      </c>
      <c r="AR186" s="147" t="s">
        <v>222</v>
      </c>
      <c r="AT186" s="147" t="s">
        <v>270</v>
      </c>
      <c r="AU186" s="147" t="s">
        <v>82</v>
      </c>
      <c r="AY186" s="13" t="s">
        <v>195</v>
      </c>
      <c r="BE186" s="148">
        <f t="shared" si="21"/>
        <v>0</v>
      </c>
      <c r="BF186" s="148">
        <f t="shared" si="22"/>
        <v>0</v>
      </c>
      <c r="BG186" s="148">
        <f t="shared" si="23"/>
        <v>0</v>
      </c>
      <c r="BH186" s="148">
        <f t="shared" si="24"/>
        <v>0</v>
      </c>
      <c r="BI186" s="148">
        <f t="shared" si="25"/>
        <v>0</v>
      </c>
      <c r="BJ186" s="13" t="s">
        <v>82</v>
      </c>
      <c r="BK186" s="148">
        <f t="shared" si="26"/>
        <v>0</v>
      </c>
      <c r="BL186" s="13" t="s">
        <v>201</v>
      </c>
      <c r="BM186" s="147" t="s">
        <v>437</v>
      </c>
    </row>
    <row r="187" spans="2:65" s="1" customFormat="1" ht="24.2" customHeight="1">
      <c r="B187" s="135"/>
      <c r="C187" s="149" t="s">
        <v>407</v>
      </c>
      <c r="D187" s="149" t="s">
        <v>270</v>
      </c>
      <c r="E187" s="150" t="s">
        <v>2605</v>
      </c>
      <c r="F187" s="151" t="s">
        <v>2606</v>
      </c>
      <c r="G187" s="152" t="s">
        <v>336</v>
      </c>
      <c r="H187" s="153">
        <v>2</v>
      </c>
      <c r="I187" s="154"/>
      <c r="J187" s="154"/>
      <c r="K187" s="155"/>
      <c r="L187" s="156"/>
      <c r="M187" s="157" t="s">
        <v>1</v>
      </c>
      <c r="N187" s="158" t="s">
        <v>35</v>
      </c>
      <c r="O187" s="145">
        <v>0</v>
      </c>
      <c r="P187" s="145">
        <f t="shared" si="18"/>
        <v>0</v>
      </c>
      <c r="Q187" s="145">
        <v>3.2000000000000002E-3</v>
      </c>
      <c r="R187" s="145">
        <f t="shared" si="19"/>
        <v>6.4000000000000003E-3</v>
      </c>
      <c r="S187" s="145">
        <v>0</v>
      </c>
      <c r="T187" s="146">
        <f t="shared" si="20"/>
        <v>0</v>
      </c>
      <c r="AR187" s="147" t="s">
        <v>222</v>
      </c>
      <c r="AT187" s="147" t="s">
        <v>270</v>
      </c>
      <c r="AU187" s="147" t="s">
        <v>82</v>
      </c>
      <c r="AY187" s="13" t="s">
        <v>195</v>
      </c>
      <c r="BE187" s="148">
        <f t="shared" si="21"/>
        <v>0</v>
      </c>
      <c r="BF187" s="148">
        <f t="shared" si="22"/>
        <v>0</v>
      </c>
      <c r="BG187" s="148">
        <f t="shared" si="23"/>
        <v>0</v>
      </c>
      <c r="BH187" s="148">
        <f t="shared" si="24"/>
        <v>0</v>
      </c>
      <c r="BI187" s="148">
        <f t="shared" si="25"/>
        <v>0</v>
      </c>
      <c r="BJ187" s="13" t="s">
        <v>82</v>
      </c>
      <c r="BK187" s="148">
        <f t="shared" si="26"/>
        <v>0</v>
      </c>
      <c r="BL187" s="13" t="s">
        <v>201</v>
      </c>
      <c r="BM187" s="147" t="s">
        <v>441</v>
      </c>
    </row>
    <row r="188" spans="2:65" s="1" customFormat="1" ht="24.2" customHeight="1">
      <c r="B188" s="135"/>
      <c r="C188" s="149" t="s">
        <v>332</v>
      </c>
      <c r="D188" s="149" t="s">
        <v>270</v>
      </c>
      <c r="E188" s="150" t="s">
        <v>2607</v>
      </c>
      <c r="F188" s="151" t="s">
        <v>2608</v>
      </c>
      <c r="G188" s="152" t="s">
        <v>336</v>
      </c>
      <c r="H188" s="153">
        <v>1</v>
      </c>
      <c r="I188" s="154"/>
      <c r="J188" s="154"/>
      <c r="K188" s="155"/>
      <c r="L188" s="156"/>
      <c r="M188" s="157" t="s">
        <v>1</v>
      </c>
      <c r="N188" s="158" t="s">
        <v>35</v>
      </c>
      <c r="O188" s="145">
        <v>0</v>
      </c>
      <c r="P188" s="145">
        <f t="shared" si="18"/>
        <v>0</v>
      </c>
      <c r="Q188" s="145">
        <v>0.15229999999999999</v>
      </c>
      <c r="R188" s="145">
        <f t="shared" si="19"/>
        <v>0.15229999999999999</v>
      </c>
      <c r="S188" s="145">
        <v>0</v>
      </c>
      <c r="T188" s="146">
        <f t="shared" si="20"/>
        <v>0</v>
      </c>
      <c r="AR188" s="147" t="s">
        <v>222</v>
      </c>
      <c r="AT188" s="147" t="s">
        <v>270</v>
      </c>
      <c r="AU188" s="147" t="s">
        <v>82</v>
      </c>
      <c r="AY188" s="13" t="s">
        <v>195</v>
      </c>
      <c r="BE188" s="148">
        <f t="shared" si="21"/>
        <v>0</v>
      </c>
      <c r="BF188" s="148">
        <f t="shared" si="22"/>
        <v>0</v>
      </c>
      <c r="BG188" s="148">
        <f t="shared" si="23"/>
        <v>0</v>
      </c>
      <c r="BH188" s="148">
        <f t="shared" si="24"/>
        <v>0</v>
      </c>
      <c r="BI188" s="148">
        <f t="shared" si="25"/>
        <v>0</v>
      </c>
      <c r="BJ188" s="13" t="s">
        <v>82</v>
      </c>
      <c r="BK188" s="148">
        <f t="shared" si="26"/>
        <v>0</v>
      </c>
      <c r="BL188" s="13" t="s">
        <v>201</v>
      </c>
      <c r="BM188" s="147" t="s">
        <v>445</v>
      </c>
    </row>
    <row r="189" spans="2:65" s="1" customFormat="1" ht="24.2" customHeight="1">
      <c r="B189" s="135"/>
      <c r="C189" s="136" t="s">
        <v>414</v>
      </c>
      <c r="D189" s="136" t="s">
        <v>197</v>
      </c>
      <c r="E189" s="137" t="s">
        <v>2609</v>
      </c>
      <c r="F189" s="138" t="s">
        <v>2610</v>
      </c>
      <c r="G189" s="139" t="s">
        <v>336</v>
      </c>
      <c r="H189" s="140">
        <v>1</v>
      </c>
      <c r="I189" s="141"/>
      <c r="J189" s="141"/>
      <c r="K189" s="142"/>
      <c r="L189" s="25"/>
      <c r="M189" s="143" t="s">
        <v>1</v>
      </c>
      <c r="N189" s="144" t="s">
        <v>35</v>
      </c>
      <c r="O189" s="145">
        <v>4.282</v>
      </c>
      <c r="P189" s="145">
        <f t="shared" si="18"/>
        <v>4.282</v>
      </c>
      <c r="Q189" s="145">
        <v>0.34098800000000001</v>
      </c>
      <c r="R189" s="145">
        <f t="shared" si="19"/>
        <v>0.34098800000000001</v>
      </c>
      <c r="S189" s="145">
        <v>0</v>
      </c>
      <c r="T189" s="146">
        <f t="shared" si="20"/>
        <v>0</v>
      </c>
      <c r="AR189" s="147" t="s">
        <v>201</v>
      </c>
      <c r="AT189" s="147" t="s">
        <v>197</v>
      </c>
      <c r="AU189" s="147" t="s">
        <v>82</v>
      </c>
      <c r="AY189" s="13" t="s">
        <v>195</v>
      </c>
      <c r="BE189" s="148">
        <f t="shared" si="21"/>
        <v>0</v>
      </c>
      <c r="BF189" s="148">
        <f t="shared" si="22"/>
        <v>0</v>
      </c>
      <c r="BG189" s="148">
        <f t="shared" si="23"/>
        <v>0</v>
      </c>
      <c r="BH189" s="148">
        <f t="shared" si="24"/>
        <v>0</v>
      </c>
      <c r="BI189" s="148">
        <f t="shared" si="25"/>
        <v>0</v>
      </c>
      <c r="BJ189" s="13" t="s">
        <v>82</v>
      </c>
      <c r="BK189" s="148">
        <f t="shared" si="26"/>
        <v>0</v>
      </c>
      <c r="BL189" s="13" t="s">
        <v>201</v>
      </c>
      <c r="BM189" s="147" t="s">
        <v>449</v>
      </c>
    </row>
    <row r="190" spans="2:65" s="1" customFormat="1" ht="37.9" customHeight="1">
      <c r="B190" s="135"/>
      <c r="C190" s="149" t="s">
        <v>418</v>
      </c>
      <c r="D190" s="149" t="s">
        <v>270</v>
      </c>
      <c r="E190" s="150" t="s">
        <v>2611</v>
      </c>
      <c r="F190" s="151" t="s">
        <v>2612</v>
      </c>
      <c r="G190" s="152" t="s">
        <v>336</v>
      </c>
      <c r="H190" s="153">
        <v>1</v>
      </c>
      <c r="I190" s="154"/>
      <c r="J190" s="154"/>
      <c r="K190" s="155"/>
      <c r="L190" s="156"/>
      <c r="M190" s="157" t="s">
        <v>1</v>
      </c>
      <c r="N190" s="158" t="s">
        <v>35</v>
      </c>
      <c r="O190" s="145">
        <v>0</v>
      </c>
      <c r="P190" s="145">
        <f t="shared" si="18"/>
        <v>0</v>
      </c>
      <c r="Q190" s="145">
        <v>0.105</v>
      </c>
      <c r="R190" s="145">
        <f t="shared" si="19"/>
        <v>0.105</v>
      </c>
      <c r="S190" s="145">
        <v>0</v>
      </c>
      <c r="T190" s="146">
        <f t="shared" si="20"/>
        <v>0</v>
      </c>
      <c r="AR190" s="147" t="s">
        <v>222</v>
      </c>
      <c r="AT190" s="147" t="s">
        <v>270</v>
      </c>
      <c r="AU190" s="147" t="s">
        <v>82</v>
      </c>
      <c r="AY190" s="13" t="s">
        <v>195</v>
      </c>
      <c r="BE190" s="148">
        <f t="shared" si="21"/>
        <v>0</v>
      </c>
      <c r="BF190" s="148">
        <f t="shared" si="22"/>
        <v>0</v>
      </c>
      <c r="BG190" s="148">
        <f t="shared" si="23"/>
        <v>0</v>
      </c>
      <c r="BH190" s="148">
        <f t="shared" si="24"/>
        <v>0</v>
      </c>
      <c r="BI190" s="148">
        <f t="shared" si="25"/>
        <v>0</v>
      </c>
      <c r="BJ190" s="13" t="s">
        <v>82</v>
      </c>
      <c r="BK190" s="148">
        <f t="shared" si="26"/>
        <v>0</v>
      </c>
      <c r="BL190" s="13" t="s">
        <v>201</v>
      </c>
      <c r="BM190" s="147" t="s">
        <v>453</v>
      </c>
    </row>
    <row r="191" spans="2:65" s="1" customFormat="1" ht="33" customHeight="1">
      <c r="B191" s="135"/>
      <c r="C191" s="149" t="s">
        <v>422</v>
      </c>
      <c r="D191" s="149" t="s">
        <v>270</v>
      </c>
      <c r="E191" s="150" t="s">
        <v>2613</v>
      </c>
      <c r="F191" s="151" t="s">
        <v>2614</v>
      </c>
      <c r="G191" s="152" t="s">
        <v>336</v>
      </c>
      <c r="H191" s="153">
        <v>1</v>
      </c>
      <c r="I191" s="154"/>
      <c r="J191" s="154"/>
      <c r="K191" s="155"/>
      <c r="L191" s="156"/>
      <c r="M191" s="157" t="s">
        <v>1</v>
      </c>
      <c r="N191" s="158" t="s">
        <v>35</v>
      </c>
      <c r="O191" s="145">
        <v>0</v>
      </c>
      <c r="P191" s="145">
        <f t="shared" si="18"/>
        <v>0</v>
      </c>
      <c r="Q191" s="145">
        <v>3.6999999999999999E-4</v>
      </c>
      <c r="R191" s="145">
        <f t="shared" si="19"/>
        <v>3.6999999999999999E-4</v>
      </c>
      <c r="S191" s="145">
        <v>0</v>
      </c>
      <c r="T191" s="146">
        <f t="shared" si="20"/>
        <v>0</v>
      </c>
      <c r="AR191" s="147" t="s">
        <v>222</v>
      </c>
      <c r="AT191" s="147" t="s">
        <v>270</v>
      </c>
      <c r="AU191" s="147" t="s">
        <v>82</v>
      </c>
      <c r="AY191" s="13" t="s">
        <v>195</v>
      </c>
      <c r="BE191" s="148">
        <f t="shared" si="21"/>
        <v>0</v>
      </c>
      <c r="BF191" s="148">
        <f t="shared" si="22"/>
        <v>0</v>
      </c>
      <c r="BG191" s="148">
        <f t="shared" si="23"/>
        <v>0</v>
      </c>
      <c r="BH191" s="148">
        <f t="shared" si="24"/>
        <v>0</v>
      </c>
      <c r="BI191" s="148">
        <f t="shared" si="25"/>
        <v>0</v>
      </c>
      <c r="BJ191" s="13" t="s">
        <v>82</v>
      </c>
      <c r="BK191" s="148">
        <f t="shared" si="26"/>
        <v>0</v>
      </c>
      <c r="BL191" s="13" t="s">
        <v>201</v>
      </c>
      <c r="BM191" s="147" t="s">
        <v>457</v>
      </c>
    </row>
    <row r="192" spans="2:65" s="1" customFormat="1" ht="16.5" customHeight="1">
      <c r="B192" s="135"/>
      <c r="C192" s="136" t="s">
        <v>426</v>
      </c>
      <c r="D192" s="136" t="s">
        <v>197</v>
      </c>
      <c r="E192" s="137" t="s">
        <v>2615</v>
      </c>
      <c r="F192" s="138" t="s">
        <v>2616</v>
      </c>
      <c r="G192" s="139" t="s">
        <v>336</v>
      </c>
      <c r="H192" s="140">
        <v>11</v>
      </c>
      <c r="I192" s="141"/>
      <c r="J192" s="141"/>
      <c r="K192" s="142"/>
      <c r="L192" s="25"/>
      <c r="M192" s="143" t="s">
        <v>1</v>
      </c>
      <c r="N192" s="144" t="s">
        <v>35</v>
      </c>
      <c r="O192" s="145">
        <v>0</v>
      </c>
      <c r="P192" s="145">
        <f t="shared" si="18"/>
        <v>0</v>
      </c>
      <c r="Q192" s="145">
        <v>0</v>
      </c>
      <c r="R192" s="145">
        <f t="shared" si="19"/>
        <v>0</v>
      </c>
      <c r="S192" s="145">
        <v>0</v>
      </c>
      <c r="T192" s="146">
        <f t="shared" si="20"/>
        <v>0</v>
      </c>
      <c r="AR192" s="147" t="s">
        <v>201</v>
      </c>
      <c r="AT192" s="147" t="s">
        <v>197</v>
      </c>
      <c r="AU192" s="147" t="s">
        <v>82</v>
      </c>
      <c r="AY192" s="13" t="s">
        <v>195</v>
      </c>
      <c r="BE192" s="148">
        <f t="shared" si="21"/>
        <v>0</v>
      </c>
      <c r="BF192" s="148">
        <f t="shared" si="22"/>
        <v>0</v>
      </c>
      <c r="BG192" s="148">
        <f t="shared" si="23"/>
        <v>0</v>
      </c>
      <c r="BH192" s="148">
        <f t="shared" si="24"/>
        <v>0</v>
      </c>
      <c r="BI192" s="148">
        <f t="shared" si="25"/>
        <v>0</v>
      </c>
      <c r="BJ192" s="13" t="s">
        <v>82</v>
      </c>
      <c r="BK192" s="148">
        <f t="shared" si="26"/>
        <v>0</v>
      </c>
      <c r="BL192" s="13" t="s">
        <v>201</v>
      </c>
      <c r="BM192" s="147" t="s">
        <v>461</v>
      </c>
    </row>
    <row r="193" spans="2:65" s="1" customFormat="1" ht="62.65" customHeight="1">
      <c r="B193" s="135"/>
      <c r="C193" s="149" t="s">
        <v>430</v>
      </c>
      <c r="D193" s="149" t="s">
        <v>270</v>
      </c>
      <c r="E193" s="150" t="s">
        <v>2617</v>
      </c>
      <c r="F193" s="151" t="s">
        <v>2618</v>
      </c>
      <c r="G193" s="152" t="s">
        <v>336</v>
      </c>
      <c r="H193" s="153">
        <v>11</v>
      </c>
      <c r="I193" s="154"/>
      <c r="J193" s="154"/>
      <c r="K193" s="155"/>
      <c r="L193" s="156"/>
      <c r="M193" s="157" t="s">
        <v>1</v>
      </c>
      <c r="N193" s="158" t="s">
        <v>35</v>
      </c>
      <c r="O193" s="145">
        <v>0</v>
      </c>
      <c r="P193" s="145">
        <f t="shared" si="18"/>
        <v>0</v>
      </c>
      <c r="Q193" s="145">
        <v>0</v>
      </c>
      <c r="R193" s="145">
        <f t="shared" si="19"/>
        <v>0</v>
      </c>
      <c r="S193" s="145">
        <v>0</v>
      </c>
      <c r="T193" s="146">
        <f t="shared" si="20"/>
        <v>0</v>
      </c>
      <c r="AR193" s="147" t="s">
        <v>222</v>
      </c>
      <c r="AT193" s="147" t="s">
        <v>270</v>
      </c>
      <c r="AU193" s="147" t="s">
        <v>82</v>
      </c>
      <c r="AY193" s="13" t="s">
        <v>195</v>
      </c>
      <c r="BE193" s="148">
        <f t="shared" si="21"/>
        <v>0</v>
      </c>
      <c r="BF193" s="148">
        <f t="shared" si="22"/>
        <v>0</v>
      </c>
      <c r="BG193" s="148">
        <f t="shared" si="23"/>
        <v>0</v>
      </c>
      <c r="BH193" s="148">
        <f t="shared" si="24"/>
        <v>0</v>
      </c>
      <c r="BI193" s="148">
        <f t="shared" si="25"/>
        <v>0</v>
      </c>
      <c r="BJ193" s="13" t="s">
        <v>82</v>
      </c>
      <c r="BK193" s="148">
        <f t="shared" si="26"/>
        <v>0</v>
      </c>
      <c r="BL193" s="13" t="s">
        <v>201</v>
      </c>
      <c r="BM193" s="147" t="s">
        <v>465</v>
      </c>
    </row>
    <row r="194" spans="2:65" s="1" customFormat="1" ht="24.2" customHeight="1">
      <c r="B194" s="135"/>
      <c r="C194" s="136" t="s">
        <v>434</v>
      </c>
      <c r="D194" s="136" t="s">
        <v>197</v>
      </c>
      <c r="E194" s="137" t="s">
        <v>2619</v>
      </c>
      <c r="F194" s="138" t="s">
        <v>2620</v>
      </c>
      <c r="G194" s="139" t="s">
        <v>336</v>
      </c>
      <c r="H194" s="140">
        <v>1</v>
      </c>
      <c r="I194" s="141"/>
      <c r="J194" s="141"/>
      <c r="K194" s="142"/>
      <c r="L194" s="25"/>
      <c r="M194" s="143" t="s">
        <v>1</v>
      </c>
      <c r="N194" s="144" t="s">
        <v>35</v>
      </c>
      <c r="O194" s="145">
        <v>0.32579999999999998</v>
      </c>
      <c r="P194" s="145">
        <f t="shared" si="18"/>
        <v>0.32579999999999998</v>
      </c>
      <c r="Q194" s="145">
        <v>2.0000000000000002E-5</v>
      </c>
      <c r="R194" s="145">
        <f t="shared" si="19"/>
        <v>2.0000000000000002E-5</v>
      </c>
      <c r="S194" s="145">
        <v>0</v>
      </c>
      <c r="T194" s="146">
        <f t="shared" si="20"/>
        <v>0</v>
      </c>
      <c r="AR194" s="147" t="s">
        <v>201</v>
      </c>
      <c r="AT194" s="147" t="s">
        <v>197</v>
      </c>
      <c r="AU194" s="147" t="s">
        <v>82</v>
      </c>
      <c r="AY194" s="13" t="s">
        <v>195</v>
      </c>
      <c r="BE194" s="148">
        <f t="shared" si="21"/>
        <v>0</v>
      </c>
      <c r="BF194" s="148">
        <f t="shared" si="22"/>
        <v>0</v>
      </c>
      <c r="BG194" s="148">
        <f t="shared" si="23"/>
        <v>0</v>
      </c>
      <c r="BH194" s="148">
        <f t="shared" si="24"/>
        <v>0</v>
      </c>
      <c r="BI194" s="148">
        <f t="shared" si="25"/>
        <v>0</v>
      </c>
      <c r="BJ194" s="13" t="s">
        <v>82</v>
      </c>
      <c r="BK194" s="148">
        <f t="shared" si="26"/>
        <v>0</v>
      </c>
      <c r="BL194" s="13" t="s">
        <v>201</v>
      </c>
      <c r="BM194" s="147" t="s">
        <v>469</v>
      </c>
    </row>
    <row r="195" spans="2:65" s="1" customFormat="1" ht="49.15" customHeight="1">
      <c r="B195" s="135"/>
      <c r="C195" s="149" t="s">
        <v>438</v>
      </c>
      <c r="D195" s="149" t="s">
        <v>270</v>
      </c>
      <c r="E195" s="150" t="s">
        <v>2621</v>
      </c>
      <c r="F195" s="151" t="s">
        <v>2622</v>
      </c>
      <c r="G195" s="152" t="s">
        <v>336</v>
      </c>
      <c r="H195" s="153">
        <v>1</v>
      </c>
      <c r="I195" s="154"/>
      <c r="J195" s="154"/>
      <c r="K195" s="155"/>
      <c r="L195" s="156"/>
      <c r="M195" s="157" t="s">
        <v>1</v>
      </c>
      <c r="N195" s="158" t="s">
        <v>35</v>
      </c>
      <c r="O195" s="145">
        <v>0</v>
      </c>
      <c r="P195" s="145">
        <f t="shared" si="18"/>
        <v>0</v>
      </c>
      <c r="Q195" s="145">
        <v>3.49E-2</v>
      </c>
      <c r="R195" s="145">
        <f t="shared" si="19"/>
        <v>3.49E-2</v>
      </c>
      <c r="S195" s="145">
        <v>0</v>
      </c>
      <c r="T195" s="146">
        <f t="shared" si="20"/>
        <v>0</v>
      </c>
      <c r="AR195" s="147" t="s">
        <v>222</v>
      </c>
      <c r="AT195" s="147" t="s">
        <v>270</v>
      </c>
      <c r="AU195" s="147" t="s">
        <v>82</v>
      </c>
      <c r="AY195" s="13" t="s">
        <v>195</v>
      </c>
      <c r="BE195" s="148">
        <f t="shared" si="21"/>
        <v>0</v>
      </c>
      <c r="BF195" s="148">
        <f t="shared" si="22"/>
        <v>0</v>
      </c>
      <c r="BG195" s="148">
        <f t="shared" si="23"/>
        <v>0</v>
      </c>
      <c r="BH195" s="148">
        <f t="shared" si="24"/>
        <v>0</v>
      </c>
      <c r="BI195" s="148">
        <f t="shared" si="25"/>
        <v>0</v>
      </c>
      <c r="BJ195" s="13" t="s">
        <v>82</v>
      </c>
      <c r="BK195" s="148">
        <f t="shared" si="26"/>
        <v>0</v>
      </c>
      <c r="BL195" s="13" t="s">
        <v>201</v>
      </c>
      <c r="BM195" s="147" t="s">
        <v>473</v>
      </c>
    </row>
    <row r="196" spans="2:65" s="1" customFormat="1" ht="24.2" customHeight="1">
      <c r="B196" s="135"/>
      <c r="C196" s="136" t="s">
        <v>442</v>
      </c>
      <c r="D196" s="136" t="s">
        <v>197</v>
      </c>
      <c r="E196" s="137" t="s">
        <v>2532</v>
      </c>
      <c r="F196" s="138" t="s">
        <v>2533</v>
      </c>
      <c r="G196" s="139" t="s">
        <v>336</v>
      </c>
      <c r="H196" s="140">
        <v>3</v>
      </c>
      <c r="I196" s="141"/>
      <c r="J196" s="141"/>
      <c r="K196" s="142"/>
      <c r="L196" s="25"/>
      <c r="M196" s="143" t="s">
        <v>1</v>
      </c>
      <c r="N196" s="144" t="s">
        <v>35</v>
      </c>
      <c r="O196" s="145">
        <v>1.21</v>
      </c>
      <c r="P196" s="145">
        <f t="shared" si="18"/>
        <v>3.63</v>
      </c>
      <c r="Q196" s="145">
        <v>6.3E-3</v>
      </c>
      <c r="R196" s="145">
        <f t="shared" si="19"/>
        <v>1.89E-2</v>
      </c>
      <c r="S196" s="145">
        <v>0</v>
      </c>
      <c r="T196" s="146">
        <f t="shared" si="20"/>
        <v>0</v>
      </c>
      <c r="AR196" s="147" t="s">
        <v>201</v>
      </c>
      <c r="AT196" s="147" t="s">
        <v>197</v>
      </c>
      <c r="AU196" s="147" t="s">
        <v>82</v>
      </c>
      <c r="AY196" s="13" t="s">
        <v>195</v>
      </c>
      <c r="BE196" s="148">
        <f t="shared" si="21"/>
        <v>0</v>
      </c>
      <c r="BF196" s="148">
        <f t="shared" si="22"/>
        <v>0</v>
      </c>
      <c r="BG196" s="148">
        <f t="shared" si="23"/>
        <v>0</v>
      </c>
      <c r="BH196" s="148">
        <f t="shared" si="24"/>
        <v>0</v>
      </c>
      <c r="BI196" s="148">
        <f t="shared" si="25"/>
        <v>0</v>
      </c>
      <c r="BJ196" s="13" t="s">
        <v>82</v>
      </c>
      <c r="BK196" s="148">
        <f t="shared" si="26"/>
        <v>0</v>
      </c>
      <c r="BL196" s="13" t="s">
        <v>201</v>
      </c>
      <c r="BM196" s="147" t="s">
        <v>477</v>
      </c>
    </row>
    <row r="197" spans="2:65" s="1" customFormat="1" ht="16.5" customHeight="1">
      <c r="B197" s="135"/>
      <c r="C197" s="149" t="s">
        <v>446</v>
      </c>
      <c r="D197" s="149" t="s">
        <v>270</v>
      </c>
      <c r="E197" s="150" t="s">
        <v>2623</v>
      </c>
      <c r="F197" s="151" t="s">
        <v>2624</v>
      </c>
      <c r="G197" s="152" t="s">
        <v>336</v>
      </c>
      <c r="H197" s="153">
        <v>1</v>
      </c>
      <c r="I197" s="154"/>
      <c r="J197" s="154"/>
      <c r="K197" s="155"/>
      <c r="L197" s="156"/>
      <c r="M197" s="157" t="s">
        <v>1</v>
      </c>
      <c r="N197" s="158" t="s">
        <v>35</v>
      </c>
      <c r="O197" s="145">
        <v>0</v>
      </c>
      <c r="P197" s="145">
        <f t="shared" si="18"/>
        <v>0</v>
      </c>
      <c r="Q197" s="145">
        <v>8.6400000000000005E-2</v>
      </c>
      <c r="R197" s="145">
        <f t="shared" si="19"/>
        <v>8.6400000000000005E-2</v>
      </c>
      <c r="S197" s="145">
        <v>0</v>
      </c>
      <c r="T197" s="146">
        <f t="shared" si="20"/>
        <v>0</v>
      </c>
      <c r="AR197" s="147" t="s">
        <v>222</v>
      </c>
      <c r="AT197" s="147" t="s">
        <v>270</v>
      </c>
      <c r="AU197" s="147" t="s">
        <v>82</v>
      </c>
      <c r="AY197" s="13" t="s">
        <v>195</v>
      </c>
      <c r="BE197" s="148">
        <f t="shared" si="21"/>
        <v>0</v>
      </c>
      <c r="BF197" s="148">
        <f t="shared" si="22"/>
        <v>0</v>
      </c>
      <c r="BG197" s="148">
        <f t="shared" si="23"/>
        <v>0</v>
      </c>
      <c r="BH197" s="148">
        <f t="shared" si="24"/>
        <v>0</v>
      </c>
      <c r="BI197" s="148">
        <f t="shared" si="25"/>
        <v>0</v>
      </c>
      <c r="BJ197" s="13" t="s">
        <v>82</v>
      </c>
      <c r="BK197" s="148">
        <f t="shared" si="26"/>
        <v>0</v>
      </c>
      <c r="BL197" s="13" t="s">
        <v>201</v>
      </c>
      <c r="BM197" s="147" t="s">
        <v>481</v>
      </c>
    </row>
    <row r="198" spans="2:65" s="1" customFormat="1" ht="24.2" customHeight="1">
      <c r="B198" s="135"/>
      <c r="C198" s="149" t="s">
        <v>450</v>
      </c>
      <c r="D198" s="149" t="s">
        <v>270</v>
      </c>
      <c r="E198" s="150" t="s">
        <v>2534</v>
      </c>
      <c r="F198" s="151" t="s">
        <v>2535</v>
      </c>
      <c r="G198" s="152" t="s">
        <v>336</v>
      </c>
      <c r="H198" s="153">
        <v>2</v>
      </c>
      <c r="I198" s="154"/>
      <c r="J198" s="154"/>
      <c r="K198" s="155"/>
      <c r="L198" s="156"/>
      <c r="M198" s="157" t="s">
        <v>1</v>
      </c>
      <c r="N198" s="158" t="s">
        <v>35</v>
      </c>
      <c r="O198" s="145">
        <v>0</v>
      </c>
      <c r="P198" s="145">
        <f t="shared" si="18"/>
        <v>0</v>
      </c>
      <c r="Q198" s="145">
        <v>2.46E-2</v>
      </c>
      <c r="R198" s="145">
        <f t="shared" si="19"/>
        <v>4.9200000000000001E-2</v>
      </c>
      <c r="S198" s="145">
        <v>0</v>
      </c>
      <c r="T198" s="146">
        <f t="shared" si="20"/>
        <v>0</v>
      </c>
      <c r="AR198" s="147" t="s">
        <v>222</v>
      </c>
      <c r="AT198" s="147" t="s">
        <v>270</v>
      </c>
      <c r="AU198" s="147" t="s">
        <v>82</v>
      </c>
      <c r="AY198" s="13" t="s">
        <v>195</v>
      </c>
      <c r="BE198" s="148">
        <f t="shared" si="21"/>
        <v>0</v>
      </c>
      <c r="BF198" s="148">
        <f t="shared" si="22"/>
        <v>0</v>
      </c>
      <c r="BG198" s="148">
        <f t="shared" si="23"/>
        <v>0</v>
      </c>
      <c r="BH198" s="148">
        <f t="shared" si="24"/>
        <v>0</v>
      </c>
      <c r="BI198" s="148">
        <f t="shared" si="25"/>
        <v>0</v>
      </c>
      <c r="BJ198" s="13" t="s">
        <v>82</v>
      </c>
      <c r="BK198" s="148">
        <f t="shared" si="26"/>
        <v>0</v>
      </c>
      <c r="BL198" s="13" t="s">
        <v>201</v>
      </c>
      <c r="BM198" s="147" t="s">
        <v>485</v>
      </c>
    </row>
    <row r="199" spans="2:65" s="1" customFormat="1" ht="24.2" customHeight="1">
      <c r="B199" s="135"/>
      <c r="C199" s="136" t="s">
        <v>454</v>
      </c>
      <c r="D199" s="136" t="s">
        <v>197</v>
      </c>
      <c r="E199" s="137" t="s">
        <v>2625</v>
      </c>
      <c r="F199" s="138" t="s">
        <v>2537</v>
      </c>
      <c r="G199" s="139" t="s">
        <v>299</v>
      </c>
      <c r="H199" s="140">
        <v>153</v>
      </c>
      <c r="I199" s="141"/>
      <c r="J199" s="141"/>
      <c r="K199" s="142"/>
      <c r="L199" s="25"/>
      <c r="M199" s="143" t="s">
        <v>1</v>
      </c>
      <c r="N199" s="144" t="s">
        <v>35</v>
      </c>
      <c r="O199" s="145">
        <v>5.2499999999999998E-2</v>
      </c>
      <c r="P199" s="145">
        <f t="shared" si="18"/>
        <v>8.0324999999999989</v>
      </c>
      <c r="Q199" s="145">
        <v>1E-4</v>
      </c>
      <c r="R199" s="145">
        <f t="shared" si="19"/>
        <v>1.5300000000000001E-2</v>
      </c>
      <c r="S199" s="145">
        <v>0</v>
      </c>
      <c r="T199" s="146">
        <f t="shared" si="20"/>
        <v>0</v>
      </c>
      <c r="AR199" s="147" t="s">
        <v>201</v>
      </c>
      <c r="AT199" s="147" t="s">
        <v>197</v>
      </c>
      <c r="AU199" s="147" t="s">
        <v>82</v>
      </c>
      <c r="AY199" s="13" t="s">
        <v>195</v>
      </c>
      <c r="BE199" s="148">
        <f t="shared" si="21"/>
        <v>0</v>
      </c>
      <c r="BF199" s="148">
        <f t="shared" si="22"/>
        <v>0</v>
      </c>
      <c r="BG199" s="148">
        <f t="shared" si="23"/>
        <v>0</v>
      </c>
      <c r="BH199" s="148">
        <f t="shared" si="24"/>
        <v>0</v>
      </c>
      <c r="BI199" s="148">
        <f t="shared" si="25"/>
        <v>0</v>
      </c>
      <c r="BJ199" s="13" t="s">
        <v>82</v>
      </c>
      <c r="BK199" s="148">
        <f t="shared" si="26"/>
        <v>0</v>
      </c>
      <c r="BL199" s="13" t="s">
        <v>201</v>
      </c>
      <c r="BM199" s="147" t="s">
        <v>489</v>
      </c>
    </row>
    <row r="200" spans="2:65" s="1" customFormat="1" ht="24.2" customHeight="1">
      <c r="B200" s="135"/>
      <c r="C200" s="149" t="s">
        <v>458</v>
      </c>
      <c r="D200" s="149" t="s">
        <v>270</v>
      </c>
      <c r="E200" s="150" t="s">
        <v>2538</v>
      </c>
      <c r="F200" s="151" t="s">
        <v>2539</v>
      </c>
      <c r="G200" s="152" t="s">
        <v>299</v>
      </c>
      <c r="H200" s="153">
        <v>153</v>
      </c>
      <c r="I200" s="154"/>
      <c r="J200" s="154"/>
      <c r="K200" s="155"/>
      <c r="L200" s="156"/>
      <c r="M200" s="157" t="s">
        <v>1</v>
      </c>
      <c r="N200" s="158" t="s">
        <v>35</v>
      </c>
      <c r="O200" s="145">
        <v>0</v>
      </c>
      <c r="P200" s="145">
        <f t="shared" si="18"/>
        <v>0</v>
      </c>
      <c r="Q200" s="145">
        <v>1E-4</v>
      </c>
      <c r="R200" s="145">
        <f t="shared" si="19"/>
        <v>1.5300000000000001E-2</v>
      </c>
      <c r="S200" s="145">
        <v>0</v>
      </c>
      <c r="T200" s="146">
        <f t="shared" si="20"/>
        <v>0</v>
      </c>
      <c r="AR200" s="147" t="s">
        <v>222</v>
      </c>
      <c r="AT200" s="147" t="s">
        <v>270</v>
      </c>
      <c r="AU200" s="147" t="s">
        <v>82</v>
      </c>
      <c r="AY200" s="13" t="s">
        <v>195</v>
      </c>
      <c r="BE200" s="148">
        <f t="shared" si="21"/>
        <v>0</v>
      </c>
      <c r="BF200" s="148">
        <f t="shared" si="22"/>
        <v>0</v>
      </c>
      <c r="BG200" s="148">
        <f t="shared" si="23"/>
        <v>0</v>
      </c>
      <c r="BH200" s="148">
        <f t="shared" si="24"/>
        <v>0</v>
      </c>
      <c r="BI200" s="148">
        <f t="shared" si="25"/>
        <v>0</v>
      </c>
      <c r="BJ200" s="13" t="s">
        <v>82</v>
      </c>
      <c r="BK200" s="148">
        <f t="shared" si="26"/>
        <v>0</v>
      </c>
      <c r="BL200" s="13" t="s">
        <v>201</v>
      </c>
      <c r="BM200" s="147" t="s">
        <v>493</v>
      </c>
    </row>
    <row r="201" spans="2:65" s="11" customFormat="1" ht="22.9" customHeight="1">
      <c r="B201" s="124"/>
      <c r="D201" s="125" t="s">
        <v>68</v>
      </c>
      <c r="E201" s="133" t="s">
        <v>226</v>
      </c>
      <c r="F201" s="133" t="s">
        <v>512</v>
      </c>
      <c r="J201" s="134"/>
      <c r="L201" s="124"/>
      <c r="M201" s="128"/>
      <c r="P201" s="129">
        <f>SUM(P202:P206)</f>
        <v>0</v>
      </c>
      <c r="R201" s="129">
        <f>SUM(R202:R206)</f>
        <v>0</v>
      </c>
      <c r="T201" s="130">
        <f>SUM(T202:T206)</f>
        <v>0</v>
      </c>
      <c r="AR201" s="125" t="s">
        <v>76</v>
      </c>
      <c r="AT201" s="131" t="s">
        <v>68</v>
      </c>
      <c r="AU201" s="131" t="s">
        <v>76</v>
      </c>
      <c r="AY201" s="125" t="s">
        <v>195</v>
      </c>
      <c r="BK201" s="132">
        <f>SUM(BK202:BK206)</f>
        <v>0</v>
      </c>
    </row>
    <row r="202" spans="2:65" s="1" customFormat="1" ht="37.9" customHeight="1">
      <c r="B202" s="135"/>
      <c r="C202" s="136" t="s">
        <v>462</v>
      </c>
      <c r="D202" s="136" t="s">
        <v>197</v>
      </c>
      <c r="E202" s="137" t="s">
        <v>2626</v>
      </c>
      <c r="F202" s="138" t="s">
        <v>2627</v>
      </c>
      <c r="G202" s="139" t="s">
        <v>299</v>
      </c>
      <c r="H202" s="140">
        <v>41</v>
      </c>
      <c r="I202" s="141"/>
      <c r="J202" s="141"/>
      <c r="K202" s="142"/>
      <c r="L202" s="25"/>
      <c r="M202" s="143" t="s">
        <v>1</v>
      </c>
      <c r="N202" s="144" t="s">
        <v>35</v>
      </c>
      <c r="O202" s="145">
        <v>0</v>
      </c>
      <c r="P202" s="145">
        <f>O202*H202</f>
        <v>0</v>
      </c>
      <c r="Q202" s="145">
        <v>0</v>
      </c>
      <c r="R202" s="145">
        <f>Q202*H202</f>
        <v>0</v>
      </c>
      <c r="S202" s="145">
        <v>0</v>
      </c>
      <c r="T202" s="146">
        <f>S202*H202</f>
        <v>0</v>
      </c>
      <c r="AR202" s="147" t="s">
        <v>201</v>
      </c>
      <c r="AT202" s="147" t="s">
        <v>197</v>
      </c>
      <c r="AU202" s="147" t="s">
        <v>82</v>
      </c>
      <c r="AY202" s="13" t="s">
        <v>195</v>
      </c>
      <c r="BE202" s="148">
        <f>IF(N202="základná",J202,0)</f>
        <v>0</v>
      </c>
      <c r="BF202" s="148">
        <f>IF(N202="znížená",J202,0)</f>
        <v>0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3" t="s">
        <v>82</v>
      </c>
      <c r="BK202" s="148">
        <f>ROUND(I202*H202,2)</f>
        <v>0</v>
      </c>
      <c r="BL202" s="13" t="s">
        <v>201</v>
      </c>
      <c r="BM202" s="147" t="s">
        <v>497</v>
      </c>
    </row>
    <row r="203" spans="2:65" s="1" customFormat="1" ht="24.2" customHeight="1">
      <c r="B203" s="135"/>
      <c r="C203" s="149" t="s">
        <v>466</v>
      </c>
      <c r="D203" s="149" t="s">
        <v>270</v>
      </c>
      <c r="E203" s="150" t="s">
        <v>2628</v>
      </c>
      <c r="F203" s="151" t="s">
        <v>2629</v>
      </c>
      <c r="G203" s="152" t="s">
        <v>336</v>
      </c>
      <c r="H203" s="153">
        <v>38</v>
      </c>
      <c r="I203" s="154"/>
      <c r="J203" s="154"/>
      <c r="K203" s="155"/>
      <c r="L203" s="156"/>
      <c r="M203" s="157" t="s">
        <v>1</v>
      </c>
      <c r="N203" s="158" t="s">
        <v>35</v>
      </c>
      <c r="O203" s="145">
        <v>0</v>
      </c>
      <c r="P203" s="145">
        <f>O203*H203</f>
        <v>0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222</v>
      </c>
      <c r="AT203" s="147" t="s">
        <v>270</v>
      </c>
      <c r="AU203" s="147" t="s">
        <v>82</v>
      </c>
      <c r="AY203" s="13" t="s">
        <v>195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3" t="s">
        <v>82</v>
      </c>
      <c r="BK203" s="148">
        <f>ROUND(I203*H203,2)</f>
        <v>0</v>
      </c>
      <c r="BL203" s="13" t="s">
        <v>201</v>
      </c>
      <c r="BM203" s="147" t="s">
        <v>500</v>
      </c>
    </row>
    <row r="204" spans="2:65" s="1" customFormat="1" ht="33" customHeight="1">
      <c r="B204" s="135"/>
      <c r="C204" s="149" t="s">
        <v>470</v>
      </c>
      <c r="D204" s="149" t="s">
        <v>270</v>
      </c>
      <c r="E204" s="150" t="s">
        <v>2630</v>
      </c>
      <c r="F204" s="151" t="s">
        <v>2631</v>
      </c>
      <c r="G204" s="152" t="s">
        <v>336</v>
      </c>
      <c r="H204" s="153">
        <v>3</v>
      </c>
      <c r="I204" s="154"/>
      <c r="J204" s="154"/>
      <c r="K204" s="155"/>
      <c r="L204" s="156"/>
      <c r="M204" s="157" t="s">
        <v>1</v>
      </c>
      <c r="N204" s="158" t="s">
        <v>35</v>
      </c>
      <c r="O204" s="145">
        <v>0</v>
      </c>
      <c r="P204" s="145">
        <f>O204*H204</f>
        <v>0</v>
      </c>
      <c r="Q204" s="145">
        <v>0</v>
      </c>
      <c r="R204" s="145">
        <f>Q204*H204</f>
        <v>0</v>
      </c>
      <c r="S204" s="145">
        <v>0</v>
      </c>
      <c r="T204" s="146">
        <f>S204*H204</f>
        <v>0</v>
      </c>
      <c r="AR204" s="147" t="s">
        <v>222</v>
      </c>
      <c r="AT204" s="147" t="s">
        <v>270</v>
      </c>
      <c r="AU204" s="147" t="s">
        <v>82</v>
      </c>
      <c r="AY204" s="13" t="s">
        <v>195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3" t="s">
        <v>82</v>
      </c>
      <c r="BK204" s="148">
        <f>ROUND(I204*H204,2)</f>
        <v>0</v>
      </c>
      <c r="BL204" s="13" t="s">
        <v>201</v>
      </c>
      <c r="BM204" s="147" t="s">
        <v>504</v>
      </c>
    </row>
    <row r="205" spans="2:65" s="1" customFormat="1" ht="24.2" customHeight="1">
      <c r="B205" s="135"/>
      <c r="C205" s="149" t="s">
        <v>474</v>
      </c>
      <c r="D205" s="149" t="s">
        <v>270</v>
      </c>
      <c r="E205" s="150" t="s">
        <v>2632</v>
      </c>
      <c r="F205" s="151" t="s">
        <v>2633</v>
      </c>
      <c r="G205" s="152" t="s">
        <v>336</v>
      </c>
      <c r="H205" s="153">
        <v>2</v>
      </c>
      <c r="I205" s="154"/>
      <c r="J205" s="154"/>
      <c r="K205" s="155"/>
      <c r="L205" s="156"/>
      <c r="M205" s="157" t="s">
        <v>1</v>
      </c>
      <c r="N205" s="158" t="s">
        <v>35</v>
      </c>
      <c r="O205" s="145">
        <v>0</v>
      </c>
      <c r="P205" s="145">
        <f>O205*H205</f>
        <v>0</v>
      </c>
      <c r="Q205" s="145">
        <v>0</v>
      </c>
      <c r="R205" s="145">
        <f>Q205*H205</f>
        <v>0</v>
      </c>
      <c r="S205" s="145">
        <v>0</v>
      </c>
      <c r="T205" s="146">
        <f>S205*H205</f>
        <v>0</v>
      </c>
      <c r="AR205" s="147" t="s">
        <v>222</v>
      </c>
      <c r="AT205" s="147" t="s">
        <v>270</v>
      </c>
      <c r="AU205" s="147" t="s">
        <v>82</v>
      </c>
      <c r="AY205" s="13" t="s">
        <v>195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3" t="s">
        <v>82</v>
      </c>
      <c r="BK205" s="148">
        <f>ROUND(I205*H205,2)</f>
        <v>0</v>
      </c>
      <c r="BL205" s="13" t="s">
        <v>201</v>
      </c>
      <c r="BM205" s="147" t="s">
        <v>507</v>
      </c>
    </row>
    <row r="206" spans="2:65" s="1" customFormat="1" ht="33" customHeight="1">
      <c r="B206" s="135"/>
      <c r="C206" s="149" t="s">
        <v>478</v>
      </c>
      <c r="D206" s="149" t="s">
        <v>270</v>
      </c>
      <c r="E206" s="150" t="s">
        <v>2634</v>
      </c>
      <c r="F206" s="151" t="s">
        <v>2635</v>
      </c>
      <c r="G206" s="152" t="s">
        <v>336</v>
      </c>
      <c r="H206" s="153">
        <v>41</v>
      </c>
      <c r="I206" s="154"/>
      <c r="J206" s="154"/>
      <c r="K206" s="155"/>
      <c r="L206" s="156"/>
      <c r="M206" s="157" t="s">
        <v>1</v>
      </c>
      <c r="N206" s="158" t="s">
        <v>35</v>
      </c>
      <c r="O206" s="145">
        <v>0</v>
      </c>
      <c r="P206" s="145">
        <f>O206*H206</f>
        <v>0</v>
      </c>
      <c r="Q206" s="145">
        <v>0</v>
      </c>
      <c r="R206" s="145">
        <f>Q206*H206</f>
        <v>0</v>
      </c>
      <c r="S206" s="145">
        <v>0</v>
      </c>
      <c r="T206" s="146">
        <f>S206*H206</f>
        <v>0</v>
      </c>
      <c r="AR206" s="147" t="s">
        <v>222</v>
      </c>
      <c r="AT206" s="147" t="s">
        <v>270</v>
      </c>
      <c r="AU206" s="147" t="s">
        <v>82</v>
      </c>
      <c r="AY206" s="13" t="s">
        <v>195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3" t="s">
        <v>82</v>
      </c>
      <c r="BK206" s="148">
        <f>ROUND(I206*H206,2)</f>
        <v>0</v>
      </c>
      <c r="BL206" s="13" t="s">
        <v>201</v>
      </c>
      <c r="BM206" s="147" t="s">
        <v>511</v>
      </c>
    </row>
    <row r="207" spans="2:65" s="11" customFormat="1" ht="22.9" customHeight="1">
      <c r="B207" s="124"/>
      <c r="D207" s="125" t="s">
        <v>68</v>
      </c>
      <c r="E207" s="133" t="s">
        <v>552</v>
      </c>
      <c r="F207" s="133" t="s">
        <v>553</v>
      </c>
      <c r="J207" s="134"/>
      <c r="L207" s="124"/>
      <c r="M207" s="128"/>
      <c r="P207" s="129">
        <f>P208</f>
        <v>376.69607099999996</v>
      </c>
      <c r="R207" s="129">
        <f>R208</f>
        <v>0</v>
      </c>
      <c r="T207" s="130">
        <f>T208</f>
        <v>0</v>
      </c>
      <c r="AR207" s="125" t="s">
        <v>76</v>
      </c>
      <c r="AT207" s="131" t="s">
        <v>68</v>
      </c>
      <c r="AU207" s="131" t="s">
        <v>76</v>
      </c>
      <c r="AY207" s="125" t="s">
        <v>195</v>
      </c>
      <c r="BK207" s="132">
        <f>BK208</f>
        <v>0</v>
      </c>
    </row>
    <row r="208" spans="2:65" s="1" customFormat="1" ht="33" customHeight="1">
      <c r="B208" s="135"/>
      <c r="C208" s="136" t="s">
        <v>482</v>
      </c>
      <c r="D208" s="136" t="s">
        <v>197</v>
      </c>
      <c r="E208" s="137" t="s">
        <v>2323</v>
      </c>
      <c r="F208" s="138" t="s">
        <v>2324</v>
      </c>
      <c r="G208" s="139" t="s">
        <v>250</v>
      </c>
      <c r="H208" s="140">
        <v>292.23899999999998</v>
      </c>
      <c r="I208" s="141"/>
      <c r="J208" s="141"/>
      <c r="K208" s="142"/>
      <c r="L208" s="25"/>
      <c r="M208" s="163" t="s">
        <v>1</v>
      </c>
      <c r="N208" s="164" t="s">
        <v>35</v>
      </c>
      <c r="O208" s="161">
        <v>1.2889999999999999</v>
      </c>
      <c r="P208" s="161">
        <f>O208*H208</f>
        <v>376.69607099999996</v>
      </c>
      <c r="Q208" s="161">
        <v>0</v>
      </c>
      <c r="R208" s="161">
        <f>Q208*H208</f>
        <v>0</v>
      </c>
      <c r="S208" s="161">
        <v>0</v>
      </c>
      <c r="T208" s="162">
        <f>S208*H208</f>
        <v>0</v>
      </c>
      <c r="AR208" s="147" t="s">
        <v>201</v>
      </c>
      <c r="AT208" s="147" t="s">
        <v>197</v>
      </c>
      <c r="AU208" s="147" t="s">
        <v>82</v>
      </c>
      <c r="AY208" s="13" t="s">
        <v>195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3" t="s">
        <v>82</v>
      </c>
      <c r="BK208" s="148">
        <f>ROUND(I208*H208,2)</f>
        <v>0</v>
      </c>
      <c r="BL208" s="13" t="s">
        <v>201</v>
      </c>
      <c r="BM208" s="147" t="s">
        <v>520</v>
      </c>
    </row>
    <row r="209" spans="2:12" s="1" customFormat="1" ht="6.95" customHeight="1">
      <c r="B209" s="40"/>
      <c r="C209" s="41"/>
      <c r="D209" s="41"/>
      <c r="E209" s="41"/>
      <c r="F209" s="41"/>
      <c r="G209" s="41"/>
      <c r="H209" s="41"/>
      <c r="I209" s="41"/>
      <c r="J209" s="41"/>
      <c r="K209" s="41"/>
      <c r="L209" s="25"/>
    </row>
  </sheetData>
  <autoFilter ref="C122:K208" xr:uid="{00000000-0009-0000-0000-000011000000}"/>
  <mergeCells count="8">
    <mergeCell ref="E113:H113"/>
    <mergeCell ref="E115:H115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177"/>
  <sheetViews>
    <sheetView showGridLines="0" topLeftCell="A158" workbookViewId="0">
      <selection activeCell="X126" sqref="X12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135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2636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ROUND(J124,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ROUND((SUM(BE124:BE176)),  2)</f>
        <v>0</v>
      </c>
      <c r="G33" s="93"/>
      <c r="H33" s="93"/>
      <c r="I33" s="94">
        <v>0.23</v>
      </c>
      <c r="J33" s="92">
        <f>ROUND(((SUM(BE124:BE176))*I33),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ROUND((SUM(BF124:BF176)),  2)</f>
        <v>0</v>
      </c>
      <c r="I34" s="95">
        <v>0.23</v>
      </c>
      <c r="J34" s="82">
        <f>ROUND(((SUM(BF124:BF176))*I34),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ROUND((SUM(BG124:BG176)),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ROUND((SUM(BH124:BH176)),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ROUND((SUM(BI124:BI176)),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SO07 - Komunikácie a spevnené plochy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J124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2298</v>
      </c>
      <c r="E97" s="109"/>
      <c r="F97" s="109"/>
      <c r="G97" s="109"/>
      <c r="H97" s="109"/>
      <c r="I97" s="109"/>
      <c r="J97" s="110">
        <f>J125</f>
        <v>0</v>
      </c>
      <c r="L97" s="107"/>
    </row>
    <row r="98" spans="2:12" s="9" customFormat="1" ht="19.899999999999999" customHeight="1">
      <c r="B98" s="111"/>
      <c r="D98" s="112" t="s">
        <v>153</v>
      </c>
      <c r="E98" s="113"/>
      <c r="F98" s="113"/>
      <c r="G98" s="113"/>
      <c r="H98" s="113"/>
      <c r="I98" s="113"/>
      <c r="J98" s="114">
        <f>J126</f>
        <v>0</v>
      </c>
      <c r="L98" s="111"/>
    </row>
    <row r="99" spans="2:12" s="9" customFormat="1" ht="19.899999999999999" customHeight="1">
      <c r="B99" s="111"/>
      <c r="D99" s="112" t="s">
        <v>154</v>
      </c>
      <c r="E99" s="113"/>
      <c r="F99" s="113"/>
      <c r="G99" s="113"/>
      <c r="H99" s="113"/>
      <c r="I99" s="113"/>
      <c r="J99" s="114">
        <f>J137</f>
        <v>0</v>
      </c>
      <c r="L99" s="111"/>
    </row>
    <row r="100" spans="2:12" s="9" customFormat="1" ht="19.899999999999999" customHeight="1">
      <c r="B100" s="111"/>
      <c r="D100" s="112" t="s">
        <v>158</v>
      </c>
      <c r="E100" s="113"/>
      <c r="F100" s="113"/>
      <c r="G100" s="113"/>
      <c r="H100" s="113"/>
      <c r="I100" s="113"/>
      <c r="J100" s="114">
        <f>J139</f>
        <v>0</v>
      </c>
      <c r="L100" s="111"/>
    </row>
    <row r="101" spans="2:12" s="9" customFormat="1" ht="19.899999999999999" customHeight="1">
      <c r="B101" s="111"/>
      <c r="D101" s="112" t="s">
        <v>160</v>
      </c>
      <c r="E101" s="113"/>
      <c r="F101" s="113"/>
      <c r="G101" s="113"/>
      <c r="H101" s="113"/>
      <c r="I101" s="113"/>
      <c r="J101" s="114">
        <f>J153</f>
        <v>0</v>
      </c>
      <c r="L101" s="111"/>
    </row>
    <row r="102" spans="2:12" s="9" customFormat="1" ht="19.899999999999999" customHeight="1">
      <c r="B102" s="111"/>
      <c r="D102" s="112" t="s">
        <v>161</v>
      </c>
      <c r="E102" s="113"/>
      <c r="F102" s="113"/>
      <c r="G102" s="113"/>
      <c r="H102" s="113"/>
      <c r="I102" s="113"/>
      <c r="J102" s="114">
        <f>J171</f>
        <v>0</v>
      </c>
      <c r="L102" s="111"/>
    </row>
    <row r="103" spans="2:12" s="8" customFormat="1" ht="24.95" customHeight="1">
      <c r="B103" s="107"/>
      <c r="D103" s="108" t="s">
        <v>2300</v>
      </c>
      <c r="E103" s="109"/>
      <c r="F103" s="109"/>
      <c r="G103" s="109"/>
      <c r="H103" s="109"/>
      <c r="I103" s="109"/>
      <c r="J103" s="110">
        <f>J173</f>
        <v>0</v>
      </c>
      <c r="L103" s="107"/>
    </row>
    <row r="104" spans="2:12" s="9" customFormat="1" ht="19.899999999999999" customHeight="1">
      <c r="B104" s="111"/>
      <c r="D104" s="112" t="s">
        <v>163</v>
      </c>
      <c r="E104" s="113"/>
      <c r="F104" s="113"/>
      <c r="G104" s="113"/>
      <c r="H104" s="113"/>
      <c r="I104" s="113"/>
      <c r="J104" s="114">
        <f>J174</f>
        <v>0</v>
      </c>
      <c r="L104" s="111"/>
    </row>
    <row r="105" spans="2:12" s="1" customFormat="1" ht="21.75" customHeight="1">
      <c r="B105" s="25"/>
      <c r="L105" s="25"/>
    </row>
    <row r="106" spans="2:12" s="1" customFormat="1" ht="6.95" customHeight="1"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25"/>
    </row>
    <row r="110" spans="2:12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5"/>
    </row>
    <row r="111" spans="2:12" s="1" customFormat="1" ht="24.95" customHeight="1">
      <c r="B111" s="25"/>
      <c r="C111" s="17" t="s">
        <v>181</v>
      </c>
      <c r="L111" s="25"/>
    </row>
    <row r="112" spans="2:12" s="1" customFormat="1" ht="6.95" customHeight="1">
      <c r="B112" s="25"/>
      <c r="L112" s="25"/>
    </row>
    <row r="113" spans="2:65" s="1" customFormat="1" ht="12" customHeight="1">
      <c r="B113" s="25"/>
      <c r="C113" s="22" t="s">
        <v>13</v>
      </c>
      <c r="L113" s="25"/>
    </row>
    <row r="114" spans="2:65" s="1" customFormat="1" ht="16.5" customHeight="1">
      <c r="B114" s="25"/>
      <c r="E114" s="207" t="str">
        <f>E7</f>
        <v>Športová hala OLYMPIA v Nitre</v>
      </c>
      <c r="F114" s="209"/>
      <c r="G114" s="209"/>
      <c r="H114" s="209"/>
      <c r="L114" s="25"/>
    </row>
    <row r="115" spans="2:65" s="1" customFormat="1" ht="12" customHeight="1">
      <c r="B115" s="25"/>
      <c r="C115" s="22" t="s">
        <v>143</v>
      </c>
      <c r="L115" s="25"/>
    </row>
    <row r="116" spans="2:65" s="1" customFormat="1" ht="16.5" customHeight="1">
      <c r="B116" s="25"/>
      <c r="E116" s="194" t="str">
        <f>E9</f>
        <v>SO07 - Komunikácie a spevnené plochy</v>
      </c>
      <c r="F116" s="208"/>
      <c r="G116" s="208"/>
      <c r="H116" s="208"/>
      <c r="L116" s="25"/>
    </row>
    <row r="117" spans="2:65" s="1" customFormat="1" ht="6.95" customHeight="1">
      <c r="B117" s="25"/>
      <c r="L117" s="25"/>
    </row>
    <row r="118" spans="2:65" s="1" customFormat="1" ht="12" customHeight="1">
      <c r="B118" s="25"/>
      <c r="C118" s="22" t="s">
        <v>17</v>
      </c>
      <c r="F118" s="20" t="str">
        <f>F12</f>
        <v>Nitra</v>
      </c>
      <c r="I118" s="22" t="s">
        <v>18</v>
      </c>
      <c r="J118" s="48" t="str">
        <f>IF(J12="","",J12)</f>
        <v>8. 7. 2025</v>
      </c>
      <c r="L118" s="25"/>
    </row>
    <row r="119" spans="2:65" s="1" customFormat="1" ht="6.95" customHeight="1">
      <c r="B119" s="25"/>
      <c r="L119" s="25"/>
    </row>
    <row r="120" spans="2:65" s="1" customFormat="1" ht="15.2" customHeight="1">
      <c r="B120" s="25"/>
      <c r="C120" s="22" t="s">
        <v>20</v>
      </c>
      <c r="F120" s="20" t="str">
        <f>E15</f>
        <v>Športová hala OLYMPIA s.r.o.</v>
      </c>
      <c r="I120" s="22" t="s">
        <v>24</v>
      </c>
      <c r="J120" s="23" t="str">
        <f>E21</f>
        <v>Ing. Stanislav Karas</v>
      </c>
      <c r="L120" s="25"/>
    </row>
    <row r="121" spans="2:65" s="1" customFormat="1" ht="15.2" customHeight="1">
      <c r="B121" s="25"/>
      <c r="C121" s="22" t="s">
        <v>23</v>
      </c>
      <c r="F121" s="20" t="str">
        <f>IF(E18="","",E18)</f>
        <v/>
      </c>
      <c r="I121" s="22" t="s">
        <v>27</v>
      </c>
      <c r="J121" s="23">
        <f>E24</f>
        <v>0</v>
      </c>
      <c r="L121" s="25"/>
    </row>
    <row r="122" spans="2:65" s="1" customFormat="1" ht="10.35" customHeight="1">
      <c r="B122" s="25"/>
      <c r="L122" s="25"/>
    </row>
    <row r="123" spans="2:65" s="10" customFormat="1" ht="29.25" customHeight="1">
      <c r="B123" s="115"/>
      <c r="C123" s="116" t="s">
        <v>182</v>
      </c>
      <c r="D123" s="117" t="s">
        <v>54</v>
      </c>
      <c r="E123" s="117" t="s">
        <v>50</v>
      </c>
      <c r="F123" s="117" t="s">
        <v>51</v>
      </c>
      <c r="G123" s="117" t="s">
        <v>183</v>
      </c>
      <c r="H123" s="117" t="s">
        <v>184</v>
      </c>
      <c r="I123" s="117" t="s">
        <v>185</v>
      </c>
      <c r="J123" s="118" t="s">
        <v>149</v>
      </c>
      <c r="K123" s="119" t="s">
        <v>186</v>
      </c>
      <c r="L123" s="115"/>
      <c r="M123" s="55" t="s">
        <v>1</v>
      </c>
      <c r="N123" s="56" t="s">
        <v>33</v>
      </c>
      <c r="O123" s="56" t="s">
        <v>187</v>
      </c>
      <c r="P123" s="56" t="s">
        <v>188</v>
      </c>
      <c r="Q123" s="56" t="s">
        <v>189</v>
      </c>
      <c r="R123" s="56" t="s">
        <v>190</v>
      </c>
      <c r="S123" s="56" t="s">
        <v>191</v>
      </c>
      <c r="T123" s="57" t="s">
        <v>192</v>
      </c>
    </row>
    <row r="124" spans="2:65" s="1" customFormat="1" ht="22.9" customHeight="1">
      <c r="B124" s="25"/>
      <c r="C124" s="60" t="s">
        <v>150</v>
      </c>
      <c r="J124" s="120">
        <f>BK124</f>
        <v>0</v>
      </c>
      <c r="L124" s="25"/>
      <c r="M124" s="58"/>
      <c r="N124" s="49"/>
      <c r="O124" s="49"/>
      <c r="P124" s="121">
        <f>P125+P173</f>
        <v>0</v>
      </c>
      <c r="Q124" s="49"/>
      <c r="R124" s="121">
        <f>R125+R173</f>
        <v>0</v>
      </c>
      <c r="S124" s="49"/>
      <c r="T124" s="122">
        <f>T125+T173</f>
        <v>0</v>
      </c>
      <c r="AT124" s="13" t="s">
        <v>68</v>
      </c>
      <c r="AU124" s="13" t="s">
        <v>151</v>
      </c>
      <c r="BK124" s="123">
        <f>BK125+BK173</f>
        <v>0</v>
      </c>
    </row>
    <row r="125" spans="2:65" s="11" customFormat="1" ht="25.9" customHeight="1">
      <c r="B125" s="124"/>
      <c r="D125" s="125" t="s">
        <v>68</v>
      </c>
      <c r="E125" s="126" t="s">
        <v>280</v>
      </c>
      <c r="F125" s="126" t="s">
        <v>194</v>
      </c>
      <c r="J125" s="127">
        <f>BK125</f>
        <v>0</v>
      </c>
      <c r="L125" s="124"/>
      <c r="M125" s="128"/>
      <c r="P125" s="129">
        <f>P126+P137+P139+P153+P171</f>
        <v>0</v>
      </c>
      <c r="R125" s="129">
        <f>R126+R137+R139+R153+R171</f>
        <v>0</v>
      </c>
      <c r="T125" s="130">
        <f>T126+T137+T139+T153+T171</f>
        <v>0</v>
      </c>
      <c r="AR125" s="125" t="s">
        <v>76</v>
      </c>
      <c r="AT125" s="131" t="s">
        <v>68</v>
      </c>
      <c r="AU125" s="131" t="s">
        <v>69</v>
      </c>
      <c r="AY125" s="125" t="s">
        <v>195</v>
      </c>
      <c r="BK125" s="132">
        <f>BK126+BK137+BK139+BK153+BK171</f>
        <v>0</v>
      </c>
    </row>
    <row r="126" spans="2:65" s="11" customFormat="1" ht="22.9" customHeight="1">
      <c r="B126" s="124"/>
      <c r="D126" s="125" t="s">
        <v>68</v>
      </c>
      <c r="E126" s="133" t="s">
        <v>76</v>
      </c>
      <c r="F126" s="133" t="s">
        <v>196</v>
      </c>
      <c r="J126" s="134">
        <f>BK126</f>
        <v>0</v>
      </c>
      <c r="L126" s="124"/>
      <c r="M126" s="128"/>
      <c r="P126" s="129">
        <f>SUM(P127:P136)</f>
        <v>0</v>
      </c>
      <c r="R126" s="129">
        <f>SUM(R127:R136)</f>
        <v>0</v>
      </c>
      <c r="T126" s="130">
        <f>SUM(T127:T136)</f>
        <v>0</v>
      </c>
      <c r="AR126" s="125" t="s">
        <v>76</v>
      </c>
      <c r="AT126" s="131" t="s">
        <v>68</v>
      </c>
      <c r="AU126" s="131" t="s">
        <v>76</v>
      </c>
      <c r="AY126" s="125" t="s">
        <v>195</v>
      </c>
      <c r="BK126" s="132">
        <f>SUM(BK127:BK136)</f>
        <v>0</v>
      </c>
    </row>
    <row r="127" spans="2:65" s="1" customFormat="1" ht="24.2" customHeight="1">
      <c r="B127" s="135"/>
      <c r="C127" s="136" t="s">
        <v>76</v>
      </c>
      <c r="D127" s="136" t="s">
        <v>197</v>
      </c>
      <c r="E127" s="137" t="s">
        <v>2637</v>
      </c>
      <c r="F127" s="138" t="s">
        <v>2638</v>
      </c>
      <c r="G127" s="139" t="s">
        <v>229</v>
      </c>
      <c r="H127" s="140">
        <v>58.5</v>
      </c>
      <c r="I127" s="141"/>
      <c r="J127" s="141"/>
      <c r="K127" s="142"/>
      <c r="L127" s="25"/>
      <c r="M127" s="143" t="s">
        <v>1</v>
      </c>
      <c r="N127" s="144" t="s">
        <v>35</v>
      </c>
      <c r="O127" s="145">
        <v>0</v>
      </c>
      <c r="P127" s="145">
        <f t="shared" ref="P127:P136" si="0">O127*H127</f>
        <v>0</v>
      </c>
      <c r="Q127" s="145">
        <v>0</v>
      </c>
      <c r="R127" s="145">
        <f t="shared" ref="R127:R136" si="1">Q127*H127</f>
        <v>0</v>
      </c>
      <c r="S127" s="145">
        <v>0</v>
      </c>
      <c r="T127" s="146">
        <f t="shared" ref="T127:T136" si="2">S127*H127</f>
        <v>0</v>
      </c>
      <c r="AR127" s="147" t="s">
        <v>201</v>
      </c>
      <c r="AT127" s="147" t="s">
        <v>197</v>
      </c>
      <c r="AU127" s="147" t="s">
        <v>82</v>
      </c>
      <c r="AY127" s="13" t="s">
        <v>195</v>
      </c>
      <c r="BE127" s="148">
        <f t="shared" ref="BE127:BE136" si="3">IF(N127="základná",J127,0)</f>
        <v>0</v>
      </c>
      <c r="BF127" s="148">
        <f t="shared" ref="BF127:BF136" si="4">IF(N127="znížená",J127,0)</f>
        <v>0</v>
      </c>
      <c r="BG127" s="148">
        <f t="shared" ref="BG127:BG136" si="5">IF(N127="zákl. prenesená",J127,0)</f>
        <v>0</v>
      </c>
      <c r="BH127" s="148">
        <f t="shared" ref="BH127:BH136" si="6">IF(N127="zníž. prenesená",J127,0)</f>
        <v>0</v>
      </c>
      <c r="BI127" s="148">
        <f t="shared" ref="BI127:BI136" si="7">IF(N127="nulová",J127,0)</f>
        <v>0</v>
      </c>
      <c r="BJ127" s="13" t="s">
        <v>82</v>
      </c>
      <c r="BK127" s="148">
        <f t="shared" ref="BK127:BK136" si="8">ROUND(I127*H127,2)</f>
        <v>0</v>
      </c>
      <c r="BL127" s="13" t="s">
        <v>201</v>
      </c>
      <c r="BM127" s="147" t="s">
        <v>82</v>
      </c>
    </row>
    <row r="128" spans="2:65" s="1" customFormat="1" ht="24.2" customHeight="1">
      <c r="B128" s="135"/>
      <c r="C128" s="136" t="s">
        <v>82</v>
      </c>
      <c r="D128" s="136" t="s">
        <v>197</v>
      </c>
      <c r="E128" s="137" t="s">
        <v>2639</v>
      </c>
      <c r="F128" s="138" t="s">
        <v>2640</v>
      </c>
      <c r="G128" s="139" t="s">
        <v>229</v>
      </c>
      <c r="H128" s="140">
        <v>151.9</v>
      </c>
      <c r="I128" s="141"/>
      <c r="J128" s="141"/>
      <c r="K128" s="142"/>
      <c r="L128" s="25"/>
      <c r="M128" s="143" t="s">
        <v>1</v>
      </c>
      <c r="N128" s="144" t="s">
        <v>35</v>
      </c>
      <c r="O128" s="145">
        <v>0</v>
      </c>
      <c r="P128" s="145">
        <f t="shared" si="0"/>
        <v>0</v>
      </c>
      <c r="Q128" s="145">
        <v>0</v>
      </c>
      <c r="R128" s="145">
        <f t="shared" si="1"/>
        <v>0</v>
      </c>
      <c r="S128" s="145">
        <v>0</v>
      </c>
      <c r="T128" s="146">
        <f t="shared" si="2"/>
        <v>0</v>
      </c>
      <c r="AR128" s="147" t="s">
        <v>201</v>
      </c>
      <c r="AT128" s="147" t="s">
        <v>197</v>
      </c>
      <c r="AU128" s="147" t="s">
        <v>82</v>
      </c>
      <c r="AY128" s="13" t="s">
        <v>195</v>
      </c>
      <c r="BE128" s="148">
        <f t="shared" si="3"/>
        <v>0</v>
      </c>
      <c r="BF128" s="148">
        <f t="shared" si="4"/>
        <v>0</v>
      </c>
      <c r="BG128" s="148">
        <f t="shared" si="5"/>
        <v>0</v>
      </c>
      <c r="BH128" s="148">
        <f t="shared" si="6"/>
        <v>0</v>
      </c>
      <c r="BI128" s="148">
        <f t="shared" si="7"/>
        <v>0</v>
      </c>
      <c r="BJ128" s="13" t="s">
        <v>82</v>
      </c>
      <c r="BK128" s="148">
        <f t="shared" si="8"/>
        <v>0</v>
      </c>
      <c r="BL128" s="13" t="s">
        <v>201</v>
      </c>
      <c r="BM128" s="147" t="s">
        <v>201</v>
      </c>
    </row>
    <row r="129" spans="2:65" s="1" customFormat="1" ht="24.2" customHeight="1">
      <c r="B129" s="135"/>
      <c r="C129" s="136" t="s">
        <v>88</v>
      </c>
      <c r="D129" s="136" t="s">
        <v>197</v>
      </c>
      <c r="E129" s="137" t="s">
        <v>2641</v>
      </c>
      <c r="F129" s="138" t="s">
        <v>2642</v>
      </c>
      <c r="G129" s="139" t="s">
        <v>299</v>
      </c>
      <c r="H129" s="140">
        <v>143.56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0</v>
      </c>
      <c r="P129" s="145">
        <f t="shared" si="0"/>
        <v>0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201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201</v>
      </c>
      <c r="BM129" s="147" t="s">
        <v>215</v>
      </c>
    </row>
    <row r="130" spans="2:65" s="1" customFormat="1" ht="33" customHeight="1">
      <c r="B130" s="135"/>
      <c r="C130" s="136" t="s">
        <v>201</v>
      </c>
      <c r="D130" s="136" t="s">
        <v>197</v>
      </c>
      <c r="E130" s="137" t="s">
        <v>2643</v>
      </c>
      <c r="F130" s="138" t="s">
        <v>2644</v>
      </c>
      <c r="G130" s="139" t="s">
        <v>229</v>
      </c>
      <c r="H130" s="140">
        <v>210.4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0</v>
      </c>
      <c r="P130" s="145">
        <f t="shared" si="0"/>
        <v>0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201</v>
      </c>
      <c r="AT130" s="147" t="s">
        <v>197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222</v>
      </c>
    </row>
    <row r="131" spans="2:65" s="1" customFormat="1" ht="33" customHeight="1">
      <c r="B131" s="135"/>
      <c r="C131" s="136" t="s">
        <v>211</v>
      </c>
      <c r="D131" s="136" t="s">
        <v>197</v>
      </c>
      <c r="E131" s="137" t="s">
        <v>2645</v>
      </c>
      <c r="F131" s="138" t="s">
        <v>2646</v>
      </c>
      <c r="G131" s="139" t="s">
        <v>229</v>
      </c>
      <c r="H131" s="140">
        <v>210.4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0</v>
      </c>
      <c r="P131" s="145">
        <f t="shared" si="0"/>
        <v>0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230</v>
      </c>
    </row>
    <row r="132" spans="2:65" s="1" customFormat="1" ht="24.2" customHeight="1">
      <c r="B132" s="135"/>
      <c r="C132" s="136" t="s">
        <v>215</v>
      </c>
      <c r="D132" s="136" t="s">
        <v>197</v>
      </c>
      <c r="E132" s="137" t="s">
        <v>2647</v>
      </c>
      <c r="F132" s="138" t="s">
        <v>2648</v>
      </c>
      <c r="G132" s="139" t="s">
        <v>229</v>
      </c>
      <c r="H132" s="140">
        <v>750.45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0</v>
      </c>
      <c r="P132" s="145">
        <f t="shared" si="0"/>
        <v>0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201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238</v>
      </c>
    </row>
    <row r="133" spans="2:65" s="1" customFormat="1" ht="37.9" customHeight="1">
      <c r="B133" s="135"/>
      <c r="C133" s="136" t="s">
        <v>222</v>
      </c>
      <c r="D133" s="136" t="s">
        <v>197</v>
      </c>
      <c r="E133" s="137" t="s">
        <v>2649</v>
      </c>
      <c r="F133" s="138" t="s">
        <v>2650</v>
      </c>
      <c r="G133" s="139" t="s">
        <v>200</v>
      </c>
      <c r="H133" s="140">
        <v>750.61199999999997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0</v>
      </c>
      <c r="P133" s="145">
        <f t="shared" si="0"/>
        <v>0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251</v>
      </c>
    </row>
    <row r="134" spans="2:65" s="1" customFormat="1" ht="44.25" customHeight="1">
      <c r="B134" s="135"/>
      <c r="C134" s="136" t="s">
        <v>226</v>
      </c>
      <c r="D134" s="136" t="s">
        <v>197</v>
      </c>
      <c r="E134" s="137" t="s">
        <v>2651</v>
      </c>
      <c r="F134" s="138" t="s">
        <v>2652</v>
      </c>
      <c r="G134" s="139" t="s">
        <v>200</v>
      </c>
      <c r="H134" s="140">
        <v>16513.464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0</v>
      </c>
      <c r="P134" s="145">
        <f t="shared" si="0"/>
        <v>0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201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254</v>
      </c>
    </row>
    <row r="135" spans="2:65" s="1" customFormat="1" ht="33" customHeight="1">
      <c r="B135" s="135"/>
      <c r="C135" s="136" t="s">
        <v>218</v>
      </c>
      <c r="D135" s="136" t="s">
        <v>197</v>
      </c>
      <c r="E135" s="137" t="s">
        <v>2653</v>
      </c>
      <c r="F135" s="138" t="s">
        <v>2654</v>
      </c>
      <c r="G135" s="139" t="s">
        <v>200</v>
      </c>
      <c r="H135" s="140">
        <v>0.16200000000000001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</v>
      </c>
      <c r="P135" s="145">
        <f t="shared" si="0"/>
        <v>0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201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244</v>
      </c>
    </row>
    <row r="136" spans="2:65" s="1" customFormat="1" ht="24.2" customHeight="1">
      <c r="B136" s="135"/>
      <c r="C136" s="136" t="s">
        <v>230</v>
      </c>
      <c r="D136" s="136" t="s">
        <v>197</v>
      </c>
      <c r="E136" s="137" t="s">
        <v>2655</v>
      </c>
      <c r="F136" s="138" t="s">
        <v>2656</v>
      </c>
      <c r="G136" s="139" t="s">
        <v>250</v>
      </c>
      <c r="H136" s="140">
        <v>1276.04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0</v>
      </c>
      <c r="P136" s="145">
        <f t="shared" si="0"/>
        <v>0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201</v>
      </c>
      <c r="AT136" s="147" t="s">
        <v>197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258</v>
      </c>
    </row>
    <row r="137" spans="2:65" s="11" customFormat="1" ht="22.9" customHeight="1">
      <c r="B137" s="124"/>
      <c r="D137" s="125" t="s">
        <v>68</v>
      </c>
      <c r="E137" s="133" t="s">
        <v>82</v>
      </c>
      <c r="F137" s="133" t="s">
        <v>225</v>
      </c>
      <c r="J137" s="134"/>
      <c r="L137" s="124"/>
      <c r="M137" s="128"/>
      <c r="P137" s="129">
        <f>P138</f>
        <v>0</v>
      </c>
      <c r="R137" s="129">
        <f>R138</f>
        <v>0</v>
      </c>
      <c r="T137" s="130">
        <f>T138</f>
        <v>0</v>
      </c>
      <c r="AR137" s="125" t="s">
        <v>76</v>
      </c>
      <c r="AT137" s="131" t="s">
        <v>68</v>
      </c>
      <c r="AU137" s="131" t="s">
        <v>76</v>
      </c>
      <c r="AY137" s="125" t="s">
        <v>195</v>
      </c>
      <c r="BK137" s="132">
        <f>BK138</f>
        <v>0</v>
      </c>
    </row>
    <row r="138" spans="2:65" s="1" customFormat="1" ht="16.5" customHeight="1">
      <c r="B138" s="135"/>
      <c r="C138" s="136" t="s">
        <v>234</v>
      </c>
      <c r="D138" s="136" t="s">
        <v>197</v>
      </c>
      <c r="E138" s="137" t="s">
        <v>2657</v>
      </c>
      <c r="F138" s="138" t="s">
        <v>2658</v>
      </c>
      <c r="G138" s="139" t="s">
        <v>200</v>
      </c>
      <c r="H138" s="140">
        <v>0.16800000000000001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0</v>
      </c>
      <c r="P138" s="145">
        <f>O138*H138</f>
        <v>0</v>
      </c>
      <c r="Q138" s="145">
        <v>0</v>
      </c>
      <c r="R138" s="145">
        <f>Q138*H138</f>
        <v>0</v>
      </c>
      <c r="S138" s="145">
        <v>0</v>
      </c>
      <c r="T138" s="146">
        <f>S138*H138</f>
        <v>0</v>
      </c>
      <c r="AR138" s="147" t="s">
        <v>201</v>
      </c>
      <c r="AT138" s="147" t="s">
        <v>197</v>
      </c>
      <c r="AU138" s="147" t="s">
        <v>82</v>
      </c>
      <c r="AY138" s="13" t="s">
        <v>195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82</v>
      </c>
      <c r="BK138" s="148">
        <f>ROUND(I138*H138,2)</f>
        <v>0</v>
      </c>
      <c r="BL138" s="13" t="s">
        <v>201</v>
      </c>
      <c r="BM138" s="147" t="s">
        <v>261</v>
      </c>
    </row>
    <row r="139" spans="2:65" s="11" customFormat="1" ht="22.9" customHeight="1">
      <c r="B139" s="124"/>
      <c r="D139" s="125" t="s">
        <v>68</v>
      </c>
      <c r="E139" s="133" t="s">
        <v>211</v>
      </c>
      <c r="F139" s="133" t="s">
        <v>384</v>
      </c>
      <c r="J139" s="134"/>
      <c r="L139" s="124"/>
      <c r="M139" s="128"/>
      <c r="P139" s="129">
        <f>SUM(P140:P152)</f>
        <v>0</v>
      </c>
      <c r="R139" s="129">
        <f>SUM(R140:R152)</f>
        <v>0</v>
      </c>
      <c r="T139" s="130">
        <f>SUM(T140:T152)</f>
        <v>0</v>
      </c>
      <c r="AR139" s="125" t="s">
        <v>76</v>
      </c>
      <c r="AT139" s="131" t="s">
        <v>68</v>
      </c>
      <c r="AU139" s="131" t="s">
        <v>76</v>
      </c>
      <c r="AY139" s="125" t="s">
        <v>195</v>
      </c>
      <c r="BK139" s="132">
        <f>SUM(BK140:BK152)</f>
        <v>0</v>
      </c>
    </row>
    <row r="140" spans="2:65" s="1" customFormat="1" ht="33" customHeight="1">
      <c r="B140" s="135"/>
      <c r="C140" s="136" t="s">
        <v>238</v>
      </c>
      <c r="D140" s="136" t="s">
        <v>197</v>
      </c>
      <c r="E140" s="137" t="s">
        <v>2659</v>
      </c>
      <c r="F140" s="138" t="s">
        <v>2660</v>
      </c>
      <c r="G140" s="139" t="s">
        <v>229</v>
      </c>
      <c r="H140" s="140">
        <v>873.7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0</v>
      </c>
      <c r="P140" s="145">
        <f t="shared" ref="P140:P152" si="9">O140*H140</f>
        <v>0</v>
      </c>
      <c r="Q140" s="145">
        <v>0</v>
      </c>
      <c r="R140" s="145">
        <f t="shared" ref="R140:R152" si="10">Q140*H140</f>
        <v>0</v>
      </c>
      <c r="S140" s="145">
        <v>0</v>
      </c>
      <c r="T140" s="146">
        <f t="shared" ref="T140:T152" si="11">S140*H140</f>
        <v>0</v>
      </c>
      <c r="AR140" s="147" t="s">
        <v>201</v>
      </c>
      <c r="AT140" s="147" t="s">
        <v>197</v>
      </c>
      <c r="AU140" s="147" t="s">
        <v>82</v>
      </c>
      <c r="AY140" s="13" t="s">
        <v>195</v>
      </c>
      <c r="BE140" s="148">
        <f t="shared" ref="BE140:BE152" si="12">IF(N140="základná",J140,0)</f>
        <v>0</v>
      </c>
      <c r="BF140" s="148">
        <f t="shared" ref="BF140:BF152" si="13">IF(N140="znížená",J140,0)</f>
        <v>0</v>
      </c>
      <c r="BG140" s="148">
        <f t="shared" ref="BG140:BG152" si="14">IF(N140="zákl. prenesená",J140,0)</f>
        <v>0</v>
      </c>
      <c r="BH140" s="148">
        <f t="shared" ref="BH140:BH152" si="15">IF(N140="zníž. prenesená",J140,0)</f>
        <v>0</v>
      </c>
      <c r="BI140" s="148">
        <f t="shared" ref="BI140:BI152" si="16">IF(N140="nulová",J140,0)</f>
        <v>0</v>
      </c>
      <c r="BJ140" s="13" t="s">
        <v>82</v>
      </c>
      <c r="BK140" s="148">
        <f t="shared" ref="BK140:BK152" si="17">ROUND(I140*H140,2)</f>
        <v>0</v>
      </c>
      <c r="BL140" s="13" t="s">
        <v>201</v>
      </c>
      <c r="BM140" s="147" t="s">
        <v>265</v>
      </c>
    </row>
    <row r="141" spans="2:65" s="1" customFormat="1" ht="24.2" customHeight="1">
      <c r="B141" s="135"/>
      <c r="C141" s="136" t="s">
        <v>241</v>
      </c>
      <c r="D141" s="136" t="s">
        <v>197</v>
      </c>
      <c r="E141" s="137" t="s">
        <v>2661</v>
      </c>
      <c r="F141" s="138" t="s">
        <v>2662</v>
      </c>
      <c r="G141" s="139" t="s">
        <v>229</v>
      </c>
      <c r="H141" s="140">
        <v>689.85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</v>
      </c>
      <c r="P141" s="145">
        <f t="shared" si="9"/>
        <v>0</v>
      </c>
      <c r="Q141" s="145">
        <v>0</v>
      </c>
      <c r="R141" s="145">
        <f t="shared" si="10"/>
        <v>0</v>
      </c>
      <c r="S141" s="145">
        <v>0</v>
      </c>
      <c r="T141" s="146">
        <f t="shared" si="11"/>
        <v>0</v>
      </c>
      <c r="AR141" s="147" t="s">
        <v>201</v>
      </c>
      <c r="AT141" s="147" t="s">
        <v>197</v>
      </c>
      <c r="AU141" s="147" t="s">
        <v>82</v>
      </c>
      <c r="AY141" s="13" t="s">
        <v>195</v>
      </c>
      <c r="BE141" s="148">
        <f t="shared" si="12"/>
        <v>0</v>
      </c>
      <c r="BF141" s="148">
        <f t="shared" si="13"/>
        <v>0</v>
      </c>
      <c r="BG141" s="148">
        <f t="shared" si="14"/>
        <v>0</v>
      </c>
      <c r="BH141" s="148">
        <f t="shared" si="15"/>
        <v>0</v>
      </c>
      <c r="BI141" s="148">
        <f t="shared" si="16"/>
        <v>0</v>
      </c>
      <c r="BJ141" s="13" t="s">
        <v>82</v>
      </c>
      <c r="BK141" s="148">
        <f t="shared" si="17"/>
        <v>0</v>
      </c>
      <c r="BL141" s="13" t="s">
        <v>201</v>
      </c>
      <c r="BM141" s="147" t="s">
        <v>268</v>
      </c>
    </row>
    <row r="142" spans="2:65" s="1" customFormat="1" ht="24.2" customHeight="1">
      <c r="B142" s="135"/>
      <c r="C142" s="136" t="s">
        <v>244</v>
      </c>
      <c r="D142" s="136" t="s">
        <v>197</v>
      </c>
      <c r="E142" s="137" t="s">
        <v>2663</v>
      </c>
      <c r="F142" s="138" t="s">
        <v>2664</v>
      </c>
      <c r="G142" s="139" t="s">
        <v>229</v>
      </c>
      <c r="H142" s="140">
        <v>213.3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0</v>
      </c>
      <c r="P142" s="145">
        <f t="shared" si="9"/>
        <v>0</v>
      </c>
      <c r="Q142" s="145">
        <v>0</v>
      </c>
      <c r="R142" s="145">
        <f t="shared" si="10"/>
        <v>0</v>
      </c>
      <c r="S142" s="145">
        <v>0</v>
      </c>
      <c r="T142" s="146">
        <f t="shared" si="11"/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 t="shared" si="12"/>
        <v>0</v>
      </c>
      <c r="BF142" s="148">
        <f t="shared" si="13"/>
        <v>0</v>
      </c>
      <c r="BG142" s="148">
        <f t="shared" si="14"/>
        <v>0</v>
      </c>
      <c r="BH142" s="148">
        <f t="shared" si="15"/>
        <v>0</v>
      </c>
      <c r="BI142" s="148">
        <f t="shared" si="16"/>
        <v>0</v>
      </c>
      <c r="BJ142" s="13" t="s">
        <v>82</v>
      </c>
      <c r="BK142" s="148">
        <f t="shared" si="17"/>
        <v>0</v>
      </c>
      <c r="BL142" s="13" t="s">
        <v>201</v>
      </c>
      <c r="BM142" s="147" t="s">
        <v>273</v>
      </c>
    </row>
    <row r="143" spans="2:65" s="1" customFormat="1" ht="24.2" customHeight="1">
      <c r="B143" s="135"/>
      <c r="C143" s="136" t="s">
        <v>247</v>
      </c>
      <c r="D143" s="136" t="s">
        <v>197</v>
      </c>
      <c r="E143" s="137" t="s">
        <v>2665</v>
      </c>
      <c r="F143" s="138" t="s">
        <v>2666</v>
      </c>
      <c r="G143" s="139" t="s">
        <v>229</v>
      </c>
      <c r="H143" s="140">
        <v>873.7</v>
      </c>
      <c r="I143" s="141"/>
      <c r="J143" s="141"/>
      <c r="K143" s="142"/>
      <c r="L143" s="25"/>
      <c r="M143" s="143" t="s">
        <v>1</v>
      </c>
      <c r="N143" s="144" t="s">
        <v>35</v>
      </c>
      <c r="O143" s="145">
        <v>0</v>
      </c>
      <c r="P143" s="145">
        <f t="shared" si="9"/>
        <v>0</v>
      </c>
      <c r="Q143" s="145">
        <v>0</v>
      </c>
      <c r="R143" s="145">
        <f t="shared" si="10"/>
        <v>0</v>
      </c>
      <c r="S143" s="145">
        <v>0</v>
      </c>
      <c r="T143" s="146">
        <f t="shared" si="11"/>
        <v>0</v>
      </c>
      <c r="AR143" s="147" t="s">
        <v>201</v>
      </c>
      <c r="AT143" s="147" t="s">
        <v>197</v>
      </c>
      <c r="AU143" s="147" t="s">
        <v>82</v>
      </c>
      <c r="AY143" s="13" t="s">
        <v>195</v>
      </c>
      <c r="BE143" s="148">
        <f t="shared" si="12"/>
        <v>0</v>
      </c>
      <c r="BF143" s="148">
        <f t="shared" si="13"/>
        <v>0</v>
      </c>
      <c r="BG143" s="148">
        <f t="shared" si="14"/>
        <v>0</v>
      </c>
      <c r="BH143" s="148">
        <f t="shared" si="15"/>
        <v>0</v>
      </c>
      <c r="BI143" s="148">
        <f t="shared" si="16"/>
        <v>0</v>
      </c>
      <c r="BJ143" s="13" t="s">
        <v>82</v>
      </c>
      <c r="BK143" s="148">
        <f t="shared" si="17"/>
        <v>0</v>
      </c>
      <c r="BL143" s="13" t="s">
        <v>201</v>
      </c>
      <c r="BM143" s="147" t="s">
        <v>276</v>
      </c>
    </row>
    <row r="144" spans="2:65" s="1" customFormat="1" ht="37.9" customHeight="1">
      <c r="B144" s="135"/>
      <c r="C144" s="136" t="s">
        <v>251</v>
      </c>
      <c r="D144" s="136" t="s">
        <v>197</v>
      </c>
      <c r="E144" s="137" t="s">
        <v>2667</v>
      </c>
      <c r="F144" s="138" t="s">
        <v>2668</v>
      </c>
      <c r="G144" s="139" t="s">
        <v>229</v>
      </c>
      <c r="H144" s="140">
        <v>689.85</v>
      </c>
      <c r="I144" s="141"/>
      <c r="J144" s="141"/>
      <c r="K144" s="142"/>
      <c r="L144" s="25"/>
      <c r="M144" s="143" t="s">
        <v>1</v>
      </c>
      <c r="N144" s="144" t="s">
        <v>35</v>
      </c>
      <c r="O144" s="145">
        <v>0</v>
      </c>
      <c r="P144" s="145">
        <f t="shared" si="9"/>
        <v>0</v>
      </c>
      <c r="Q144" s="145">
        <v>0</v>
      </c>
      <c r="R144" s="145">
        <f t="shared" si="10"/>
        <v>0</v>
      </c>
      <c r="S144" s="145">
        <v>0</v>
      </c>
      <c r="T144" s="146">
        <f t="shared" si="11"/>
        <v>0</v>
      </c>
      <c r="AR144" s="147" t="s">
        <v>201</v>
      </c>
      <c r="AT144" s="147" t="s">
        <v>197</v>
      </c>
      <c r="AU144" s="147" t="s">
        <v>82</v>
      </c>
      <c r="AY144" s="13" t="s">
        <v>195</v>
      </c>
      <c r="BE144" s="148">
        <f t="shared" si="12"/>
        <v>0</v>
      </c>
      <c r="BF144" s="148">
        <f t="shared" si="13"/>
        <v>0</v>
      </c>
      <c r="BG144" s="148">
        <f t="shared" si="14"/>
        <v>0</v>
      </c>
      <c r="BH144" s="148">
        <f t="shared" si="15"/>
        <v>0</v>
      </c>
      <c r="BI144" s="148">
        <f t="shared" si="16"/>
        <v>0</v>
      </c>
      <c r="BJ144" s="13" t="s">
        <v>82</v>
      </c>
      <c r="BK144" s="148">
        <f t="shared" si="17"/>
        <v>0</v>
      </c>
      <c r="BL144" s="13" t="s">
        <v>201</v>
      </c>
      <c r="BM144" s="147" t="s">
        <v>279</v>
      </c>
    </row>
    <row r="145" spans="2:65" s="1" customFormat="1" ht="24.2" customHeight="1">
      <c r="B145" s="135"/>
      <c r="C145" s="136" t="s">
        <v>255</v>
      </c>
      <c r="D145" s="136" t="s">
        <v>197</v>
      </c>
      <c r="E145" s="137" t="s">
        <v>2669</v>
      </c>
      <c r="F145" s="138" t="s">
        <v>2670</v>
      </c>
      <c r="G145" s="139" t="s">
        <v>229</v>
      </c>
      <c r="H145" s="140">
        <v>213.3</v>
      </c>
      <c r="I145" s="141"/>
      <c r="J145" s="141"/>
      <c r="K145" s="142"/>
      <c r="L145" s="25"/>
      <c r="M145" s="143" t="s">
        <v>1</v>
      </c>
      <c r="N145" s="144" t="s">
        <v>35</v>
      </c>
      <c r="O145" s="145">
        <v>0</v>
      </c>
      <c r="P145" s="145">
        <f t="shared" si="9"/>
        <v>0</v>
      </c>
      <c r="Q145" s="145">
        <v>0</v>
      </c>
      <c r="R145" s="145">
        <f t="shared" si="10"/>
        <v>0</v>
      </c>
      <c r="S145" s="145">
        <v>0</v>
      </c>
      <c r="T145" s="146">
        <f t="shared" si="11"/>
        <v>0</v>
      </c>
      <c r="AR145" s="147" t="s">
        <v>201</v>
      </c>
      <c r="AT145" s="147" t="s">
        <v>197</v>
      </c>
      <c r="AU145" s="147" t="s">
        <v>82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201</v>
      </c>
      <c r="BM145" s="147" t="s">
        <v>285</v>
      </c>
    </row>
    <row r="146" spans="2:65" s="1" customFormat="1" ht="33" customHeight="1">
      <c r="B146" s="135"/>
      <c r="C146" s="136" t="s">
        <v>254</v>
      </c>
      <c r="D146" s="136" t="s">
        <v>197</v>
      </c>
      <c r="E146" s="137" t="s">
        <v>2671</v>
      </c>
      <c r="F146" s="138" t="s">
        <v>2672</v>
      </c>
      <c r="G146" s="139" t="s">
        <v>229</v>
      </c>
      <c r="H146" s="140">
        <v>873.7</v>
      </c>
      <c r="I146" s="141"/>
      <c r="J146" s="141"/>
      <c r="K146" s="142"/>
      <c r="L146" s="25"/>
      <c r="M146" s="143" t="s">
        <v>1</v>
      </c>
      <c r="N146" s="144" t="s">
        <v>35</v>
      </c>
      <c r="O146" s="145">
        <v>0</v>
      </c>
      <c r="P146" s="145">
        <f t="shared" si="9"/>
        <v>0</v>
      </c>
      <c r="Q146" s="145">
        <v>0</v>
      </c>
      <c r="R146" s="145">
        <f t="shared" si="10"/>
        <v>0</v>
      </c>
      <c r="S146" s="145">
        <v>0</v>
      </c>
      <c r="T146" s="146">
        <f t="shared" si="11"/>
        <v>0</v>
      </c>
      <c r="AR146" s="147" t="s">
        <v>201</v>
      </c>
      <c r="AT146" s="147" t="s">
        <v>197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201</v>
      </c>
      <c r="BM146" s="147" t="s">
        <v>287</v>
      </c>
    </row>
    <row r="147" spans="2:65" s="1" customFormat="1" ht="33" customHeight="1">
      <c r="B147" s="135"/>
      <c r="C147" s="136" t="s">
        <v>262</v>
      </c>
      <c r="D147" s="136" t="s">
        <v>197</v>
      </c>
      <c r="E147" s="137" t="s">
        <v>2673</v>
      </c>
      <c r="F147" s="138" t="s">
        <v>2674</v>
      </c>
      <c r="G147" s="139" t="s">
        <v>229</v>
      </c>
      <c r="H147" s="140">
        <v>873.7</v>
      </c>
      <c r="I147" s="141"/>
      <c r="J147" s="141"/>
      <c r="K147" s="142"/>
      <c r="L147" s="25"/>
      <c r="M147" s="143" t="s">
        <v>1</v>
      </c>
      <c r="N147" s="144" t="s">
        <v>35</v>
      </c>
      <c r="O147" s="145">
        <v>0</v>
      </c>
      <c r="P147" s="145">
        <f t="shared" si="9"/>
        <v>0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201</v>
      </c>
      <c r="AT147" s="147" t="s">
        <v>197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201</v>
      </c>
      <c r="BM147" s="147" t="s">
        <v>292</v>
      </c>
    </row>
    <row r="148" spans="2:65" s="1" customFormat="1" ht="37.9" customHeight="1">
      <c r="B148" s="135"/>
      <c r="C148" s="136" t="s">
        <v>258</v>
      </c>
      <c r="D148" s="136" t="s">
        <v>197</v>
      </c>
      <c r="E148" s="137" t="s">
        <v>2675</v>
      </c>
      <c r="F148" s="138" t="s">
        <v>2676</v>
      </c>
      <c r="G148" s="139" t="s">
        <v>229</v>
      </c>
      <c r="H148" s="140">
        <v>689.85</v>
      </c>
      <c r="I148" s="141"/>
      <c r="J148" s="141"/>
      <c r="K148" s="142"/>
      <c r="L148" s="25"/>
      <c r="M148" s="143" t="s">
        <v>1</v>
      </c>
      <c r="N148" s="144" t="s">
        <v>35</v>
      </c>
      <c r="O148" s="145">
        <v>0</v>
      </c>
      <c r="P148" s="145">
        <f t="shared" si="9"/>
        <v>0</v>
      </c>
      <c r="Q148" s="145">
        <v>0</v>
      </c>
      <c r="R148" s="145">
        <f t="shared" si="10"/>
        <v>0</v>
      </c>
      <c r="S148" s="145">
        <v>0</v>
      </c>
      <c r="T148" s="146">
        <f t="shared" si="11"/>
        <v>0</v>
      </c>
      <c r="AR148" s="147" t="s">
        <v>201</v>
      </c>
      <c r="AT148" s="147" t="s">
        <v>197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295</v>
      </c>
    </row>
    <row r="149" spans="2:65" s="1" customFormat="1" ht="21.75" customHeight="1">
      <c r="B149" s="135"/>
      <c r="C149" s="149" t="s">
        <v>269</v>
      </c>
      <c r="D149" s="149" t="s">
        <v>270</v>
      </c>
      <c r="E149" s="150" t="s">
        <v>2677</v>
      </c>
      <c r="F149" s="151" t="s">
        <v>2678</v>
      </c>
      <c r="G149" s="152" t="s">
        <v>229</v>
      </c>
      <c r="H149" s="153">
        <v>703.64700000000005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222</v>
      </c>
      <c r="AT149" s="147" t="s">
        <v>270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300</v>
      </c>
    </row>
    <row r="150" spans="2:65" s="1" customFormat="1" ht="44.25" customHeight="1">
      <c r="B150" s="135"/>
      <c r="C150" s="136" t="s">
        <v>261</v>
      </c>
      <c r="D150" s="136" t="s">
        <v>197</v>
      </c>
      <c r="E150" s="137" t="s">
        <v>2679</v>
      </c>
      <c r="F150" s="138" t="s">
        <v>2680</v>
      </c>
      <c r="G150" s="139" t="s">
        <v>229</v>
      </c>
      <c r="H150" s="140">
        <v>213.3</v>
      </c>
      <c r="I150" s="141"/>
      <c r="J150" s="141"/>
      <c r="K150" s="142"/>
      <c r="L150" s="25"/>
      <c r="M150" s="143" t="s">
        <v>1</v>
      </c>
      <c r="N150" s="144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201</v>
      </c>
      <c r="AT150" s="147" t="s">
        <v>197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303</v>
      </c>
    </row>
    <row r="151" spans="2:65" s="1" customFormat="1" ht="24.2" customHeight="1">
      <c r="B151" s="135"/>
      <c r="C151" s="149" t="s">
        <v>7</v>
      </c>
      <c r="D151" s="149" t="s">
        <v>270</v>
      </c>
      <c r="E151" s="150" t="s">
        <v>2681</v>
      </c>
      <c r="F151" s="151" t="s">
        <v>2682</v>
      </c>
      <c r="G151" s="152" t="s">
        <v>229</v>
      </c>
      <c r="H151" s="153">
        <v>209.916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222</v>
      </c>
      <c r="AT151" s="147" t="s">
        <v>270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307</v>
      </c>
    </row>
    <row r="152" spans="2:65" s="1" customFormat="1" ht="24.2" customHeight="1">
      <c r="B152" s="135"/>
      <c r="C152" s="149" t="s">
        <v>265</v>
      </c>
      <c r="D152" s="149" t="s">
        <v>270</v>
      </c>
      <c r="E152" s="150" t="s">
        <v>2683</v>
      </c>
      <c r="F152" s="151" t="s">
        <v>2684</v>
      </c>
      <c r="G152" s="152" t="s">
        <v>229</v>
      </c>
      <c r="H152" s="153">
        <v>7.65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222</v>
      </c>
      <c r="AT152" s="147" t="s">
        <v>270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201</v>
      </c>
      <c r="BM152" s="147" t="s">
        <v>310</v>
      </c>
    </row>
    <row r="153" spans="2:65" s="11" customFormat="1" ht="22.9" customHeight="1">
      <c r="B153" s="124"/>
      <c r="D153" s="125" t="s">
        <v>68</v>
      </c>
      <c r="E153" s="133" t="s">
        <v>226</v>
      </c>
      <c r="F153" s="133" t="s">
        <v>512</v>
      </c>
      <c r="J153" s="134"/>
      <c r="L153" s="124"/>
      <c r="M153" s="128"/>
      <c r="P153" s="129">
        <f>SUM(P154:P170)</f>
        <v>0</v>
      </c>
      <c r="R153" s="129">
        <f>SUM(R154:R170)</f>
        <v>0</v>
      </c>
      <c r="T153" s="130">
        <f>SUM(T154:T170)</f>
        <v>0</v>
      </c>
      <c r="AR153" s="125" t="s">
        <v>76</v>
      </c>
      <c r="AT153" s="131" t="s">
        <v>68</v>
      </c>
      <c r="AU153" s="131" t="s">
        <v>76</v>
      </c>
      <c r="AY153" s="125" t="s">
        <v>195</v>
      </c>
      <c r="BK153" s="132">
        <f>SUM(BK154:BK170)</f>
        <v>0</v>
      </c>
    </row>
    <row r="154" spans="2:65" s="1" customFormat="1" ht="24.2" customHeight="1">
      <c r="B154" s="135"/>
      <c r="C154" s="136" t="s">
        <v>286</v>
      </c>
      <c r="D154" s="136" t="s">
        <v>197</v>
      </c>
      <c r="E154" s="137" t="s">
        <v>2685</v>
      </c>
      <c r="F154" s="138" t="s">
        <v>2686</v>
      </c>
      <c r="G154" s="139" t="s">
        <v>336</v>
      </c>
      <c r="H154" s="140">
        <v>4</v>
      </c>
      <c r="I154" s="141"/>
      <c r="J154" s="141"/>
      <c r="K154" s="142"/>
      <c r="L154" s="25"/>
      <c r="M154" s="143" t="s">
        <v>1</v>
      </c>
      <c r="N154" s="144" t="s">
        <v>35</v>
      </c>
      <c r="O154" s="145">
        <v>0</v>
      </c>
      <c r="P154" s="145">
        <f t="shared" ref="P154:P170" si="18">O154*H154</f>
        <v>0</v>
      </c>
      <c r="Q154" s="145">
        <v>0</v>
      </c>
      <c r="R154" s="145">
        <f t="shared" ref="R154:R170" si="19">Q154*H154</f>
        <v>0</v>
      </c>
      <c r="S154" s="145">
        <v>0</v>
      </c>
      <c r="T154" s="146">
        <f t="shared" ref="T154:T170" si="20">S154*H154</f>
        <v>0</v>
      </c>
      <c r="AR154" s="147" t="s">
        <v>201</v>
      </c>
      <c r="AT154" s="147" t="s">
        <v>197</v>
      </c>
      <c r="AU154" s="147" t="s">
        <v>82</v>
      </c>
      <c r="AY154" s="13" t="s">
        <v>195</v>
      </c>
      <c r="BE154" s="148">
        <f t="shared" ref="BE154:BE170" si="21">IF(N154="základná",J154,0)</f>
        <v>0</v>
      </c>
      <c r="BF154" s="148">
        <f t="shared" ref="BF154:BF170" si="22">IF(N154="znížená",J154,0)</f>
        <v>0</v>
      </c>
      <c r="BG154" s="148">
        <f t="shared" ref="BG154:BG170" si="23">IF(N154="zákl. prenesená",J154,0)</f>
        <v>0</v>
      </c>
      <c r="BH154" s="148">
        <f t="shared" ref="BH154:BH170" si="24">IF(N154="zníž. prenesená",J154,0)</f>
        <v>0</v>
      </c>
      <c r="BI154" s="148">
        <f t="shared" ref="BI154:BI170" si="25">IF(N154="nulová",J154,0)</f>
        <v>0</v>
      </c>
      <c r="BJ154" s="13" t="s">
        <v>82</v>
      </c>
      <c r="BK154" s="148">
        <f t="shared" ref="BK154:BK170" si="26">ROUND(I154*H154,2)</f>
        <v>0</v>
      </c>
      <c r="BL154" s="13" t="s">
        <v>201</v>
      </c>
      <c r="BM154" s="147" t="s">
        <v>314</v>
      </c>
    </row>
    <row r="155" spans="2:65" s="1" customFormat="1" ht="21.75" customHeight="1">
      <c r="B155" s="135"/>
      <c r="C155" s="149" t="s">
        <v>268</v>
      </c>
      <c r="D155" s="149" t="s">
        <v>270</v>
      </c>
      <c r="E155" s="150" t="s">
        <v>2687</v>
      </c>
      <c r="F155" s="151" t="s">
        <v>2688</v>
      </c>
      <c r="G155" s="152" t="s">
        <v>336</v>
      </c>
      <c r="H155" s="153">
        <v>1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18"/>
        <v>0</v>
      </c>
      <c r="Q155" s="145">
        <v>0</v>
      </c>
      <c r="R155" s="145">
        <f t="shared" si="19"/>
        <v>0</v>
      </c>
      <c r="S155" s="145">
        <v>0</v>
      </c>
      <c r="T155" s="146">
        <f t="shared" si="20"/>
        <v>0</v>
      </c>
      <c r="AR155" s="147" t="s">
        <v>222</v>
      </c>
      <c r="AT155" s="147" t="s">
        <v>270</v>
      </c>
      <c r="AU155" s="147" t="s">
        <v>82</v>
      </c>
      <c r="AY155" s="13" t="s">
        <v>195</v>
      </c>
      <c r="BE155" s="148">
        <f t="shared" si="21"/>
        <v>0</v>
      </c>
      <c r="BF155" s="148">
        <f t="shared" si="22"/>
        <v>0</v>
      </c>
      <c r="BG155" s="148">
        <f t="shared" si="23"/>
        <v>0</v>
      </c>
      <c r="BH155" s="148">
        <f t="shared" si="24"/>
        <v>0</v>
      </c>
      <c r="BI155" s="148">
        <f t="shared" si="25"/>
        <v>0</v>
      </c>
      <c r="BJ155" s="13" t="s">
        <v>82</v>
      </c>
      <c r="BK155" s="148">
        <f t="shared" si="26"/>
        <v>0</v>
      </c>
      <c r="BL155" s="13" t="s">
        <v>201</v>
      </c>
      <c r="BM155" s="147" t="s">
        <v>317</v>
      </c>
    </row>
    <row r="156" spans="2:65" s="1" customFormat="1" ht="33" customHeight="1">
      <c r="B156" s="135"/>
      <c r="C156" s="149" t="s">
        <v>289</v>
      </c>
      <c r="D156" s="149" t="s">
        <v>270</v>
      </c>
      <c r="E156" s="150" t="s">
        <v>2689</v>
      </c>
      <c r="F156" s="151" t="s">
        <v>2690</v>
      </c>
      <c r="G156" s="152" t="s">
        <v>336</v>
      </c>
      <c r="H156" s="153">
        <v>3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18"/>
        <v>0</v>
      </c>
      <c r="Q156" s="145">
        <v>0</v>
      </c>
      <c r="R156" s="145">
        <f t="shared" si="19"/>
        <v>0</v>
      </c>
      <c r="S156" s="145">
        <v>0</v>
      </c>
      <c r="T156" s="146">
        <f t="shared" si="20"/>
        <v>0</v>
      </c>
      <c r="AR156" s="147" t="s">
        <v>222</v>
      </c>
      <c r="AT156" s="147" t="s">
        <v>270</v>
      </c>
      <c r="AU156" s="147" t="s">
        <v>82</v>
      </c>
      <c r="AY156" s="13" t="s">
        <v>195</v>
      </c>
      <c r="BE156" s="148">
        <f t="shared" si="21"/>
        <v>0</v>
      </c>
      <c r="BF156" s="148">
        <f t="shared" si="22"/>
        <v>0</v>
      </c>
      <c r="BG156" s="148">
        <f t="shared" si="23"/>
        <v>0</v>
      </c>
      <c r="BH156" s="148">
        <f t="shared" si="24"/>
        <v>0</v>
      </c>
      <c r="BI156" s="148">
        <f t="shared" si="25"/>
        <v>0</v>
      </c>
      <c r="BJ156" s="13" t="s">
        <v>82</v>
      </c>
      <c r="BK156" s="148">
        <f t="shared" si="26"/>
        <v>0</v>
      </c>
      <c r="BL156" s="13" t="s">
        <v>201</v>
      </c>
      <c r="BM156" s="147" t="s">
        <v>322</v>
      </c>
    </row>
    <row r="157" spans="2:65" s="1" customFormat="1" ht="16.5" customHeight="1">
      <c r="B157" s="135"/>
      <c r="C157" s="149" t="s">
        <v>273</v>
      </c>
      <c r="D157" s="149" t="s">
        <v>270</v>
      </c>
      <c r="E157" s="150" t="s">
        <v>2691</v>
      </c>
      <c r="F157" s="151" t="s">
        <v>2692</v>
      </c>
      <c r="G157" s="152" t="s">
        <v>336</v>
      </c>
      <c r="H157" s="153">
        <v>8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18"/>
        <v>0</v>
      </c>
      <c r="Q157" s="145">
        <v>0</v>
      </c>
      <c r="R157" s="145">
        <f t="shared" si="19"/>
        <v>0</v>
      </c>
      <c r="S157" s="145">
        <v>0</v>
      </c>
      <c r="T157" s="146">
        <f t="shared" si="20"/>
        <v>0</v>
      </c>
      <c r="AR157" s="147" t="s">
        <v>222</v>
      </c>
      <c r="AT157" s="147" t="s">
        <v>270</v>
      </c>
      <c r="AU157" s="147" t="s">
        <v>82</v>
      </c>
      <c r="AY157" s="13" t="s">
        <v>195</v>
      </c>
      <c r="BE157" s="148">
        <f t="shared" si="21"/>
        <v>0</v>
      </c>
      <c r="BF157" s="148">
        <f t="shared" si="22"/>
        <v>0</v>
      </c>
      <c r="BG157" s="148">
        <f t="shared" si="23"/>
        <v>0</v>
      </c>
      <c r="BH157" s="148">
        <f t="shared" si="24"/>
        <v>0</v>
      </c>
      <c r="BI157" s="148">
        <f t="shared" si="25"/>
        <v>0</v>
      </c>
      <c r="BJ157" s="13" t="s">
        <v>82</v>
      </c>
      <c r="BK157" s="148">
        <f t="shared" si="26"/>
        <v>0</v>
      </c>
      <c r="BL157" s="13" t="s">
        <v>201</v>
      </c>
      <c r="BM157" s="147" t="s">
        <v>325</v>
      </c>
    </row>
    <row r="158" spans="2:65" s="1" customFormat="1" ht="24.2" customHeight="1">
      <c r="B158" s="135"/>
      <c r="C158" s="136" t="s">
        <v>296</v>
      </c>
      <c r="D158" s="136" t="s">
        <v>197</v>
      </c>
      <c r="E158" s="137" t="s">
        <v>2693</v>
      </c>
      <c r="F158" s="138" t="s">
        <v>2694</v>
      </c>
      <c r="G158" s="139" t="s">
        <v>336</v>
      </c>
      <c r="H158" s="140">
        <v>3</v>
      </c>
      <c r="I158" s="141"/>
      <c r="J158" s="141"/>
      <c r="K158" s="142"/>
      <c r="L158" s="25"/>
      <c r="M158" s="143" t="s">
        <v>1</v>
      </c>
      <c r="N158" s="144" t="s">
        <v>35</v>
      </c>
      <c r="O158" s="145">
        <v>0</v>
      </c>
      <c r="P158" s="145">
        <f t="shared" si="18"/>
        <v>0</v>
      </c>
      <c r="Q158" s="145">
        <v>0</v>
      </c>
      <c r="R158" s="145">
        <f t="shared" si="19"/>
        <v>0</v>
      </c>
      <c r="S158" s="145">
        <v>0</v>
      </c>
      <c r="T158" s="146">
        <f t="shared" si="20"/>
        <v>0</v>
      </c>
      <c r="AR158" s="147" t="s">
        <v>201</v>
      </c>
      <c r="AT158" s="147" t="s">
        <v>197</v>
      </c>
      <c r="AU158" s="147" t="s">
        <v>82</v>
      </c>
      <c r="AY158" s="13" t="s">
        <v>195</v>
      </c>
      <c r="BE158" s="148">
        <f t="shared" si="21"/>
        <v>0</v>
      </c>
      <c r="BF158" s="148">
        <f t="shared" si="22"/>
        <v>0</v>
      </c>
      <c r="BG158" s="148">
        <f t="shared" si="23"/>
        <v>0</v>
      </c>
      <c r="BH158" s="148">
        <f t="shared" si="24"/>
        <v>0</v>
      </c>
      <c r="BI158" s="148">
        <f t="shared" si="25"/>
        <v>0</v>
      </c>
      <c r="BJ158" s="13" t="s">
        <v>82</v>
      </c>
      <c r="BK158" s="148">
        <f t="shared" si="26"/>
        <v>0</v>
      </c>
      <c r="BL158" s="13" t="s">
        <v>201</v>
      </c>
      <c r="BM158" s="147" t="s">
        <v>329</v>
      </c>
    </row>
    <row r="159" spans="2:65" s="1" customFormat="1" ht="16.5" customHeight="1">
      <c r="B159" s="135"/>
      <c r="C159" s="149" t="s">
        <v>276</v>
      </c>
      <c r="D159" s="149" t="s">
        <v>270</v>
      </c>
      <c r="E159" s="150" t="s">
        <v>2695</v>
      </c>
      <c r="F159" s="151" t="s">
        <v>2696</v>
      </c>
      <c r="G159" s="152" t="s">
        <v>336</v>
      </c>
      <c r="H159" s="153">
        <v>3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18"/>
        <v>0</v>
      </c>
      <c r="Q159" s="145">
        <v>0</v>
      </c>
      <c r="R159" s="145">
        <f t="shared" si="19"/>
        <v>0</v>
      </c>
      <c r="S159" s="145">
        <v>0</v>
      </c>
      <c r="T159" s="146">
        <f t="shared" si="20"/>
        <v>0</v>
      </c>
      <c r="AR159" s="147" t="s">
        <v>222</v>
      </c>
      <c r="AT159" s="147" t="s">
        <v>270</v>
      </c>
      <c r="AU159" s="147" t="s">
        <v>82</v>
      </c>
      <c r="AY159" s="13" t="s">
        <v>195</v>
      </c>
      <c r="BE159" s="148">
        <f t="shared" si="21"/>
        <v>0</v>
      </c>
      <c r="BF159" s="148">
        <f t="shared" si="22"/>
        <v>0</v>
      </c>
      <c r="BG159" s="148">
        <f t="shared" si="23"/>
        <v>0</v>
      </c>
      <c r="BH159" s="148">
        <f t="shared" si="24"/>
        <v>0</v>
      </c>
      <c r="BI159" s="148">
        <f t="shared" si="25"/>
        <v>0</v>
      </c>
      <c r="BJ159" s="13" t="s">
        <v>82</v>
      </c>
      <c r="BK159" s="148">
        <f t="shared" si="26"/>
        <v>0</v>
      </c>
      <c r="BL159" s="13" t="s">
        <v>201</v>
      </c>
      <c r="BM159" s="147" t="s">
        <v>332</v>
      </c>
    </row>
    <row r="160" spans="2:65" s="1" customFormat="1" ht="16.5" customHeight="1">
      <c r="B160" s="135"/>
      <c r="C160" s="149" t="s">
        <v>304</v>
      </c>
      <c r="D160" s="149" t="s">
        <v>270</v>
      </c>
      <c r="E160" s="150" t="s">
        <v>2697</v>
      </c>
      <c r="F160" s="151" t="s">
        <v>2698</v>
      </c>
      <c r="G160" s="152" t="s">
        <v>336</v>
      </c>
      <c r="H160" s="153">
        <v>3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 t="shared" si="18"/>
        <v>0</v>
      </c>
      <c r="Q160" s="145">
        <v>0</v>
      </c>
      <c r="R160" s="145">
        <f t="shared" si="19"/>
        <v>0</v>
      </c>
      <c r="S160" s="145">
        <v>0</v>
      </c>
      <c r="T160" s="146">
        <f t="shared" si="20"/>
        <v>0</v>
      </c>
      <c r="AR160" s="147" t="s">
        <v>222</v>
      </c>
      <c r="AT160" s="147" t="s">
        <v>270</v>
      </c>
      <c r="AU160" s="147" t="s">
        <v>82</v>
      </c>
      <c r="AY160" s="13" t="s">
        <v>195</v>
      </c>
      <c r="BE160" s="148">
        <f t="shared" si="21"/>
        <v>0</v>
      </c>
      <c r="BF160" s="148">
        <f t="shared" si="22"/>
        <v>0</v>
      </c>
      <c r="BG160" s="148">
        <f t="shared" si="23"/>
        <v>0</v>
      </c>
      <c r="BH160" s="148">
        <f t="shared" si="24"/>
        <v>0</v>
      </c>
      <c r="BI160" s="148">
        <f t="shared" si="25"/>
        <v>0</v>
      </c>
      <c r="BJ160" s="13" t="s">
        <v>82</v>
      </c>
      <c r="BK160" s="148">
        <f t="shared" si="26"/>
        <v>0</v>
      </c>
      <c r="BL160" s="13" t="s">
        <v>201</v>
      </c>
      <c r="BM160" s="147" t="s">
        <v>418</v>
      </c>
    </row>
    <row r="161" spans="2:65" s="1" customFormat="1" ht="37.9" customHeight="1">
      <c r="B161" s="135"/>
      <c r="C161" s="136" t="s">
        <v>279</v>
      </c>
      <c r="D161" s="136" t="s">
        <v>197</v>
      </c>
      <c r="E161" s="137" t="s">
        <v>2699</v>
      </c>
      <c r="F161" s="138" t="s">
        <v>2700</v>
      </c>
      <c r="G161" s="139" t="s">
        <v>299</v>
      </c>
      <c r="H161" s="140">
        <v>80</v>
      </c>
      <c r="I161" s="141"/>
      <c r="J161" s="141"/>
      <c r="K161" s="142"/>
      <c r="L161" s="25"/>
      <c r="M161" s="143" t="s">
        <v>1</v>
      </c>
      <c r="N161" s="144" t="s">
        <v>35</v>
      </c>
      <c r="O161" s="145">
        <v>0</v>
      </c>
      <c r="P161" s="145">
        <f t="shared" si="18"/>
        <v>0</v>
      </c>
      <c r="Q161" s="145">
        <v>0</v>
      </c>
      <c r="R161" s="145">
        <f t="shared" si="19"/>
        <v>0</v>
      </c>
      <c r="S161" s="145">
        <v>0</v>
      </c>
      <c r="T161" s="146">
        <f t="shared" si="20"/>
        <v>0</v>
      </c>
      <c r="AR161" s="147" t="s">
        <v>201</v>
      </c>
      <c r="AT161" s="147" t="s">
        <v>197</v>
      </c>
      <c r="AU161" s="147" t="s">
        <v>82</v>
      </c>
      <c r="AY161" s="13" t="s">
        <v>195</v>
      </c>
      <c r="BE161" s="148">
        <f t="shared" si="21"/>
        <v>0</v>
      </c>
      <c r="BF161" s="148">
        <f t="shared" si="22"/>
        <v>0</v>
      </c>
      <c r="BG161" s="148">
        <f t="shared" si="23"/>
        <v>0</v>
      </c>
      <c r="BH161" s="148">
        <f t="shared" si="24"/>
        <v>0</v>
      </c>
      <c r="BI161" s="148">
        <f t="shared" si="25"/>
        <v>0</v>
      </c>
      <c r="BJ161" s="13" t="s">
        <v>82</v>
      </c>
      <c r="BK161" s="148">
        <f t="shared" si="26"/>
        <v>0</v>
      </c>
      <c r="BL161" s="13" t="s">
        <v>201</v>
      </c>
      <c r="BM161" s="147" t="s">
        <v>426</v>
      </c>
    </row>
    <row r="162" spans="2:65" s="1" customFormat="1" ht="24.2" customHeight="1">
      <c r="B162" s="135"/>
      <c r="C162" s="136" t="s">
        <v>311</v>
      </c>
      <c r="D162" s="136" t="s">
        <v>197</v>
      </c>
      <c r="E162" s="137" t="s">
        <v>2701</v>
      </c>
      <c r="F162" s="138" t="s">
        <v>2702</v>
      </c>
      <c r="G162" s="139" t="s">
        <v>299</v>
      </c>
      <c r="H162" s="140">
        <v>80</v>
      </c>
      <c r="I162" s="141"/>
      <c r="J162" s="141"/>
      <c r="K162" s="142"/>
      <c r="L162" s="25"/>
      <c r="M162" s="143" t="s">
        <v>1</v>
      </c>
      <c r="N162" s="144" t="s">
        <v>35</v>
      </c>
      <c r="O162" s="145">
        <v>0</v>
      </c>
      <c r="P162" s="145">
        <f t="shared" si="18"/>
        <v>0</v>
      </c>
      <c r="Q162" s="145">
        <v>0</v>
      </c>
      <c r="R162" s="145">
        <f t="shared" si="19"/>
        <v>0</v>
      </c>
      <c r="S162" s="145">
        <v>0</v>
      </c>
      <c r="T162" s="146">
        <f t="shared" si="20"/>
        <v>0</v>
      </c>
      <c r="AR162" s="147" t="s">
        <v>201</v>
      </c>
      <c r="AT162" s="147" t="s">
        <v>197</v>
      </c>
      <c r="AU162" s="147" t="s">
        <v>82</v>
      </c>
      <c r="AY162" s="13" t="s">
        <v>195</v>
      </c>
      <c r="BE162" s="148">
        <f t="shared" si="21"/>
        <v>0</v>
      </c>
      <c r="BF162" s="148">
        <f t="shared" si="22"/>
        <v>0</v>
      </c>
      <c r="BG162" s="148">
        <f t="shared" si="23"/>
        <v>0</v>
      </c>
      <c r="BH162" s="148">
        <f t="shared" si="24"/>
        <v>0</v>
      </c>
      <c r="BI162" s="148">
        <f t="shared" si="25"/>
        <v>0</v>
      </c>
      <c r="BJ162" s="13" t="s">
        <v>82</v>
      </c>
      <c r="BK162" s="148">
        <f t="shared" si="26"/>
        <v>0</v>
      </c>
      <c r="BL162" s="13" t="s">
        <v>201</v>
      </c>
      <c r="BM162" s="147" t="s">
        <v>434</v>
      </c>
    </row>
    <row r="163" spans="2:65" s="1" customFormat="1" ht="33" customHeight="1">
      <c r="B163" s="135"/>
      <c r="C163" s="136" t="s">
        <v>285</v>
      </c>
      <c r="D163" s="136" t="s">
        <v>197</v>
      </c>
      <c r="E163" s="137" t="s">
        <v>2703</v>
      </c>
      <c r="F163" s="138" t="s">
        <v>2704</v>
      </c>
      <c r="G163" s="139" t="s">
        <v>299</v>
      </c>
      <c r="H163" s="140">
        <v>198.4</v>
      </c>
      <c r="I163" s="141"/>
      <c r="J163" s="141"/>
      <c r="K163" s="142"/>
      <c r="L163" s="25"/>
      <c r="M163" s="143" t="s">
        <v>1</v>
      </c>
      <c r="N163" s="144" t="s">
        <v>35</v>
      </c>
      <c r="O163" s="145">
        <v>0</v>
      </c>
      <c r="P163" s="145">
        <f t="shared" si="18"/>
        <v>0</v>
      </c>
      <c r="Q163" s="145">
        <v>0</v>
      </c>
      <c r="R163" s="145">
        <f t="shared" si="19"/>
        <v>0</v>
      </c>
      <c r="S163" s="145">
        <v>0</v>
      </c>
      <c r="T163" s="146">
        <f t="shared" si="20"/>
        <v>0</v>
      </c>
      <c r="AR163" s="147" t="s">
        <v>201</v>
      </c>
      <c r="AT163" s="147" t="s">
        <v>197</v>
      </c>
      <c r="AU163" s="147" t="s">
        <v>82</v>
      </c>
      <c r="AY163" s="13" t="s">
        <v>195</v>
      </c>
      <c r="BE163" s="148">
        <f t="shared" si="21"/>
        <v>0</v>
      </c>
      <c r="BF163" s="148">
        <f t="shared" si="22"/>
        <v>0</v>
      </c>
      <c r="BG163" s="148">
        <f t="shared" si="23"/>
        <v>0</v>
      </c>
      <c r="BH163" s="148">
        <f t="shared" si="24"/>
        <v>0</v>
      </c>
      <c r="BI163" s="148">
        <f t="shared" si="25"/>
        <v>0</v>
      </c>
      <c r="BJ163" s="13" t="s">
        <v>82</v>
      </c>
      <c r="BK163" s="148">
        <f t="shared" si="26"/>
        <v>0</v>
      </c>
      <c r="BL163" s="13" t="s">
        <v>201</v>
      </c>
      <c r="BM163" s="147" t="s">
        <v>442</v>
      </c>
    </row>
    <row r="164" spans="2:65" s="1" customFormat="1" ht="24.2" customHeight="1">
      <c r="B164" s="135"/>
      <c r="C164" s="149" t="s">
        <v>319</v>
      </c>
      <c r="D164" s="149" t="s">
        <v>270</v>
      </c>
      <c r="E164" s="150" t="s">
        <v>2705</v>
      </c>
      <c r="F164" s="151" t="s">
        <v>2706</v>
      </c>
      <c r="G164" s="152" t="s">
        <v>336</v>
      </c>
      <c r="H164" s="153">
        <v>200.38399999999999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 t="shared" si="18"/>
        <v>0</v>
      </c>
      <c r="Q164" s="145">
        <v>0</v>
      </c>
      <c r="R164" s="145">
        <f t="shared" si="19"/>
        <v>0</v>
      </c>
      <c r="S164" s="145">
        <v>0</v>
      </c>
      <c r="T164" s="146">
        <f t="shared" si="20"/>
        <v>0</v>
      </c>
      <c r="AR164" s="147" t="s">
        <v>222</v>
      </c>
      <c r="AT164" s="147" t="s">
        <v>270</v>
      </c>
      <c r="AU164" s="147" t="s">
        <v>82</v>
      </c>
      <c r="AY164" s="13" t="s">
        <v>195</v>
      </c>
      <c r="BE164" s="148">
        <f t="shared" si="21"/>
        <v>0</v>
      </c>
      <c r="BF164" s="148">
        <f t="shared" si="22"/>
        <v>0</v>
      </c>
      <c r="BG164" s="148">
        <f t="shared" si="23"/>
        <v>0</v>
      </c>
      <c r="BH164" s="148">
        <f t="shared" si="24"/>
        <v>0</v>
      </c>
      <c r="BI164" s="148">
        <f t="shared" si="25"/>
        <v>0</v>
      </c>
      <c r="BJ164" s="13" t="s">
        <v>82</v>
      </c>
      <c r="BK164" s="148">
        <f t="shared" si="26"/>
        <v>0</v>
      </c>
      <c r="BL164" s="13" t="s">
        <v>201</v>
      </c>
      <c r="BM164" s="147" t="s">
        <v>450</v>
      </c>
    </row>
    <row r="165" spans="2:65" s="1" customFormat="1" ht="37.9" customHeight="1">
      <c r="B165" s="135"/>
      <c r="C165" s="136" t="s">
        <v>287</v>
      </c>
      <c r="D165" s="136" t="s">
        <v>197</v>
      </c>
      <c r="E165" s="137" t="s">
        <v>2707</v>
      </c>
      <c r="F165" s="138" t="s">
        <v>2708</v>
      </c>
      <c r="G165" s="139" t="s">
        <v>299</v>
      </c>
      <c r="H165" s="140">
        <v>110.08</v>
      </c>
      <c r="I165" s="141"/>
      <c r="J165" s="141"/>
      <c r="K165" s="142"/>
      <c r="L165" s="25"/>
      <c r="M165" s="143" t="s">
        <v>1</v>
      </c>
      <c r="N165" s="144" t="s">
        <v>35</v>
      </c>
      <c r="O165" s="145">
        <v>0</v>
      </c>
      <c r="P165" s="145">
        <f t="shared" si="18"/>
        <v>0</v>
      </c>
      <c r="Q165" s="145">
        <v>0</v>
      </c>
      <c r="R165" s="145">
        <f t="shared" si="19"/>
        <v>0</v>
      </c>
      <c r="S165" s="145">
        <v>0</v>
      </c>
      <c r="T165" s="146">
        <f t="shared" si="20"/>
        <v>0</v>
      </c>
      <c r="AR165" s="147" t="s">
        <v>201</v>
      </c>
      <c r="AT165" s="147" t="s">
        <v>197</v>
      </c>
      <c r="AU165" s="147" t="s">
        <v>82</v>
      </c>
      <c r="AY165" s="13" t="s">
        <v>195</v>
      </c>
      <c r="BE165" s="148">
        <f t="shared" si="21"/>
        <v>0</v>
      </c>
      <c r="BF165" s="148">
        <f t="shared" si="22"/>
        <v>0</v>
      </c>
      <c r="BG165" s="148">
        <f t="shared" si="23"/>
        <v>0</v>
      </c>
      <c r="BH165" s="148">
        <f t="shared" si="24"/>
        <v>0</v>
      </c>
      <c r="BI165" s="148">
        <f t="shared" si="25"/>
        <v>0</v>
      </c>
      <c r="BJ165" s="13" t="s">
        <v>82</v>
      </c>
      <c r="BK165" s="148">
        <f t="shared" si="26"/>
        <v>0</v>
      </c>
      <c r="BL165" s="13" t="s">
        <v>201</v>
      </c>
      <c r="BM165" s="147" t="s">
        <v>458</v>
      </c>
    </row>
    <row r="166" spans="2:65" s="1" customFormat="1" ht="21.75" customHeight="1">
      <c r="B166" s="135"/>
      <c r="C166" s="149" t="s">
        <v>326</v>
      </c>
      <c r="D166" s="149" t="s">
        <v>270</v>
      </c>
      <c r="E166" s="150" t="s">
        <v>2709</v>
      </c>
      <c r="F166" s="151" t="s">
        <v>2710</v>
      </c>
      <c r="G166" s="152" t="s">
        <v>336</v>
      </c>
      <c r="H166" s="153">
        <v>111.181</v>
      </c>
      <c r="I166" s="154"/>
      <c r="J166" s="154"/>
      <c r="K166" s="155"/>
      <c r="L166" s="156"/>
      <c r="M166" s="157" t="s">
        <v>1</v>
      </c>
      <c r="N166" s="158" t="s">
        <v>35</v>
      </c>
      <c r="O166" s="145">
        <v>0</v>
      </c>
      <c r="P166" s="145">
        <f t="shared" si="18"/>
        <v>0</v>
      </c>
      <c r="Q166" s="145">
        <v>0</v>
      </c>
      <c r="R166" s="145">
        <f t="shared" si="19"/>
        <v>0</v>
      </c>
      <c r="S166" s="145">
        <v>0</v>
      </c>
      <c r="T166" s="146">
        <f t="shared" si="20"/>
        <v>0</v>
      </c>
      <c r="AR166" s="147" t="s">
        <v>222</v>
      </c>
      <c r="AT166" s="147" t="s">
        <v>270</v>
      </c>
      <c r="AU166" s="147" t="s">
        <v>82</v>
      </c>
      <c r="AY166" s="13" t="s">
        <v>195</v>
      </c>
      <c r="BE166" s="148">
        <f t="shared" si="21"/>
        <v>0</v>
      </c>
      <c r="BF166" s="148">
        <f t="shared" si="22"/>
        <v>0</v>
      </c>
      <c r="BG166" s="148">
        <f t="shared" si="23"/>
        <v>0</v>
      </c>
      <c r="BH166" s="148">
        <f t="shared" si="24"/>
        <v>0</v>
      </c>
      <c r="BI166" s="148">
        <f t="shared" si="25"/>
        <v>0</v>
      </c>
      <c r="BJ166" s="13" t="s">
        <v>82</v>
      </c>
      <c r="BK166" s="148">
        <f t="shared" si="26"/>
        <v>0</v>
      </c>
      <c r="BL166" s="13" t="s">
        <v>201</v>
      </c>
      <c r="BM166" s="147" t="s">
        <v>466</v>
      </c>
    </row>
    <row r="167" spans="2:65" s="1" customFormat="1" ht="24.2" customHeight="1">
      <c r="B167" s="135"/>
      <c r="C167" s="136" t="s">
        <v>292</v>
      </c>
      <c r="D167" s="136" t="s">
        <v>197</v>
      </c>
      <c r="E167" s="137" t="s">
        <v>2711</v>
      </c>
      <c r="F167" s="138" t="s">
        <v>2712</v>
      </c>
      <c r="G167" s="139" t="s">
        <v>250</v>
      </c>
      <c r="H167" s="140">
        <v>160.304</v>
      </c>
      <c r="I167" s="141"/>
      <c r="J167" s="141"/>
      <c r="K167" s="142"/>
      <c r="L167" s="25"/>
      <c r="M167" s="143" t="s">
        <v>1</v>
      </c>
      <c r="N167" s="144" t="s">
        <v>35</v>
      </c>
      <c r="O167" s="145">
        <v>0</v>
      </c>
      <c r="P167" s="145">
        <f t="shared" si="18"/>
        <v>0</v>
      </c>
      <c r="Q167" s="145">
        <v>0</v>
      </c>
      <c r="R167" s="145">
        <f t="shared" si="19"/>
        <v>0</v>
      </c>
      <c r="S167" s="145">
        <v>0</v>
      </c>
      <c r="T167" s="146">
        <f t="shared" si="20"/>
        <v>0</v>
      </c>
      <c r="AR167" s="147" t="s">
        <v>201</v>
      </c>
      <c r="AT167" s="147" t="s">
        <v>197</v>
      </c>
      <c r="AU167" s="147" t="s">
        <v>82</v>
      </c>
      <c r="AY167" s="13" t="s">
        <v>195</v>
      </c>
      <c r="BE167" s="148">
        <f t="shared" si="21"/>
        <v>0</v>
      </c>
      <c r="BF167" s="148">
        <f t="shared" si="22"/>
        <v>0</v>
      </c>
      <c r="BG167" s="148">
        <f t="shared" si="23"/>
        <v>0</v>
      </c>
      <c r="BH167" s="148">
        <f t="shared" si="24"/>
        <v>0</v>
      </c>
      <c r="BI167" s="148">
        <f t="shared" si="25"/>
        <v>0</v>
      </c>
      <c r="BJ167" s="13" t="s">
        <v>82</v>
      </c>
      <c r="BK167" s="148">
        <f t="shared" si="26"/>
        <v>0</v>
      </c>
      <c r="BL167" s="13" t="s">
        <v>201</v>
      </c>
      <c r="BM167" s="147" t="s">
        <v>474</v>
      </c>
    </row>
    <row r="168" spans="2:65" s="1" customFormat="1" ht="24.2" customHeight="1">
      <c r="B168" s="135"/>
      <c r="C168" s="136" t="s">
        <v>333</v>
      </c>
      <c r="D168" s="136" t="s">
        <v>197</v>
      </c>
      <c r="E168" s="137" t="s">
        <v>2713</v>
      </c>
      <c r="F168" s="138" t="s">
        <v>2714</v>
      </c>
      <c r="G168" s="139" t="s">
        <v>250</v>
      </c>
      <c r="H168" s="140">
        <v>3847.2959999999998</v>
      </c>
      <c r="I168" s="141"/>
      <c r="J168" s="141"/>
      <c r="K168" s="142"/>
      <c r="L168" s="25"/>
      <c r="M168" s="143" t="s">
        <v>1</v>
      </c>
      <c r="N168" s="144" t="s">
        <v>35</v>
      </c>
      <c r="O168" s="145">
        <v>0</v>
      </c>
      <c r="P168" s="145">
        <f t="shared" si="18"/>
        <v>0</v>
      </c>
      <c r="Q168" s="145">
        <v>0</v>
      </c>
      <c r="R168" s="145">
        <f t="shared" si="19"/>
        <v>0</v>
      </c>
      <c r="S168" s="145">
        <v>0</v>
      </c>
      <c r="T168" s="146">
        <f t="shared" si="20"/>
        <v>0</v>
      </c>
      <c r="AR168" s="147" t="s">
        <v>201</v>
      </c>
      <c r="AT168" s="147" t="s">
        <v>197</v>
      </c>
      <c r="AU168" s="147" t="s">
        <v>82</v>
      </c>
      <c r="AY168" s="13" t="s">
        <v>195</v>
      </c>
      <c r="BE168" s="148">
        <f t="shared" si="21"/>
        <v>0</v>
      </c>
      <c r="BF168" s="148">
        <f t="shared" si="22"/>
        <v>0</v>
      </c>
      <c r="BG168" s="148">
        <f t="shared" si="23"/>
        <v>0</v>
      </c>
      <c r="BH168" s="148">
        <f t="shared" si="24"/>
        <v>0</v>
      </c>
      <c r="BI168" s="148">
        <f t="shared" si="25"/>
        <v>0</v>
      </c>
      <c r="BJ168" s="13" t="s">
        <v>82</v>
      </c>
      <c r="BK168" s="148">
        <f t="shared" si="26"/>
        <v>0</v>
      </c>
      <c r="BL168" s="13" t="s">
        <v>201</v>
      </c>
      <c r="BM168" s="147" t="s">
        <v>482</v>
      </c>
    </row>
    <row r="169" spans="2:65" s="1" customFormat="1" ht="24.2" customHeight="1">
      <c r="B169" s="135"/>
      <c r="C169" s="136" t="s">
        <v>295</v>
      </c>
      <c r="D169" s="136" t="s">
        <v>197</v>
      </c>
      <c r="E169" s="137" t="s">
        <v>2715</v>
      </c>
      <c r="F169" s="138" t="s">
        <v>2716</v>
      </c>
      <c r="G169" s="139" t="s">
        <v>250</v>
      </c>
      <c r="H169" s="140">
        <v>160.304</v>
      </c>
      <c r="I169" s="141"/>
      <c r="J169" s="141"/>
      <c r="K169" s="142"/>
      <c r="L169" s="25"/>
      <c r="M169" s="143" t="s">
        <v>1</v>
      </c>
      <c r="N169" s="144" t="s">
        <v>35</v>
      </c>
      <c r="O169" s="145">
        <v>0</v>
      </c>
      <c r="P169" s="145">
        <f t="shared" si="18"/>
        <v>0</v>
      </c>
      <c r="Q169" s="145">
        <v>0</v>
      </c>
      <c r="R169" s="145">
        <f t="shared" si="19"/>
        <v>0</v>
      </c>
      <c r="S169" s="145">
        <v>0</v>
      </c>
      <c r="T169" s="146">
        <f t="shared" si="20"/>
        <v>0</v>
      </c>
      <c r="AR169" s="147" t="s">
        <v>201</v>
      </c>
      <c r="AT169" s="147" t="s">
        <v>197</v>
      </c>
      <c r="AU169" s="147" t="s">
        <v>82</v>
      </c>
      <c r="AY169" s="13" t="s">
        <v>195</v>
      </c>
      <c r="BE169" s="148">
        <f t="shared" si="21"/>
        <v>0</v>
      </c>
      <c r="BF169" s="148">
        <f t="shared" si="22"/>
        <v>0</v>
      </c>
      <c r="BG169" s="148">
        <f t="shared" si="23"/>
        <v>0</v>
      </c>
      <c r="BH169" s="148">
        <f t="shared" si="24"/>
        <v>0</v>
      </c>
      <c r="BI169" s="148">
        <f t="shared" si="25"/>
        <v>0</v>
      </c>
      <c r="BJ169" s="13" t="s">
        <v>82</v>
      </c>
      <c r="BK169" s="148">
        <f t="shared" si="26"/>
        <v>0</v>
      </c>
      <c r="BL169" s="13" t="s">
        <v>201</v>
      </c>
      <c r="BM169" s="147" t="s">
        <v>490</v>
      </c>
    </row>
    <row r="170" spans="2:65" s="1" customFormat="1" ht="16.5" customHeight="1">
      <c r="B170" s="135"/>
      <c r="C170" s="136" t="s">
        <v>341</v>
      </c>
      <c r="D170" s="136" t="s">
        <v>197</v>
      </c>
      <c r="E170" s="137" t="s">
        <v>2717</v>
      </c>
      <c r="F170" s="138" t="s">
        <v>2718</v>
      </c>
      <c r="G170" s="139" t="s">
        <v>250</v>
      </c>
      <c r="H170" s="140">
        <v>160.304</v>
      </c>
      <c r="I170" s="141"/>
      <c r="J170" s="141"/>
      <c r="K170" s="142"/>
      <c r="L170" s="25"/>
      <c r="M170" s="143" t="s">
        <v>1</v>
      </c>
      <c r="N170" s="144" t="s">
        <v>35</v>
      </c>
      <c r="O170" s="145">
        <v>0</v>
      </c>
      <c r="P170" s="145">
        <f t="shared" si="18"/>
        <v>0</v>
      </c>
      <c r="Q170" s="145">
        <v>0</v>
      </c>
      <c r="R170" s="145">
        <f t="shared" si="19"/>
        <v>0</v>
      </c>
      <c r="S170" s="145">
        <v>0</v>
      </c>
      <c r="T170" s="146">
        <f t="shared" si="20"/>
        <v>0</v>
      </c>
      <c r="AR170" s="147" t="s">
        <v>201</v>
      </c>
      <c r="AT170" s="147" t="s">
        <v>197</v>
      </c>
      <c r="AU170" s="147" t="s">
        <v>82</v>
      </c>
      <c r="AY170" s="13" t="s">
        <v>195</v>
      </c>
      <c r="BE170" s="148">
        <f t="shared" si="21"/>
        <v>0</v>
      </c>
      <c r="BF170" s="148">
        <f t="shared" si="22"/>
        <v>0</v>
      </c>
      <c r="BG170" s="148">
        <f t="shared" si="23"/>
        <v>0</v>
      </c>
      <c r="BH170" s="148">
        <f t="shared" si="24"/>
        <v>0</v>
      </c>
      <c r="BI170" s="148">
        <f t="shared" si="25"/>
        <v>0</v>
      </c>
      <c r="BJ170" s="13" t="s">
        <v>82</v>
      </c>
      <c r="BK170" s="148">
        <f t="shared" si="26"/>
        <v>0</v>
      </c>
      <c r="BL170" s="13" t="s">
        <v>201</v>
      </c>
      <c r="BM170" s="147" t="s">
        <v>358</v>
      </c>
    </row>
    <row r="171" spans="2:65" s="11" customFormat="1" ht="22.9" customHeight="1">
      <c r="B171" s="124"/>
      <c r="D171" s="125" t="s">
        <v>68</v>
      </c>
      <c r="E171" s="133" t="s">
        <v>552</v>
      </c>
      <c r="F171" s="133" t="s">
        <v>553</v>
      </c>
      <c r="J171" s="134"/>
      <c r="L171" s="124"/>
      <c r="M171" s="128"/>
      <c r="P171" s="129">
        <f>P172</f>
        <v>0</v>
      </c>
      <c r="R171" s="129">
        <f>R172</f>
        <v>0</v>
      </c>
      <c r="T171" s="130">
        <f>T172</f>
        <v>0</v>
      </c>
      <c r="AR171" s="125" t="s">
        <v>76</v>
      </c>
      <c r="AT171" s="131" t="s">
        <v>68</v>
      </c>
      <c r="AU171" s="131" t="s">
        <v>76</v>
      </c>
      <c r="AY171" s="125" t="s">
        <v>195</v>
      </c>
      <c r="BK171" s="132">
        <f>BK172</f>
        <v>0</v>
      </c>
    </row>
    <row r="172" spans="2:65" s="1" customFormat="1" ht="37.9" customHeight="1">
      <c r="B172" s="135"/>
      <c r="C172" s="136" t="s">
        <v>300</v>
      </c>
      <c r="D172" s="136" t="s">
        <v>197</v>
      </c>
      <c r="E172" s="137" t="s">
        <v>2719</v>
      </c>
      <c r="F172" s="138" t="s">
        <v>2720</v>
      </c>
      <c r="G172" s="139" t="s">
        <v>250</v>
      </c>
      <c r="H172" s="140">
        <v>1657.788</v>
      </c>
      <c r="I172" s="141"/>
      <c r="J172" s="141"/>
      <c r="K172" s="142"/>
      <c r="L172" s="25"/>
      <c r="M172" s="143" t="s">
        <v>1</v>
      </c>
      <c r="N172" s="144" t="s">
        <v>35</v>
      </c>
      <c r="O172" s="145">
        <v>0</v>
      </c>
      <c r="P172" s="145">
        <f>O172*H172</f>
        <v>0</v>
      </c>
      <c r="Q172" s="145">
        <v>0</v>
      </c>
      <c r="R172" s="145">
        <f>Q172*H172</f>
        <v>0</v>
      </c>
      <c r="S172" s="145">
        <v>0</v>
      </c>
      <c r="T172" s="146">
        <f>S172*H172</f>
        <v>0</v>
      </c>
      <c r="AR172" s="147" t="s">
        <v>201</v>
      </c>
      <c r="AT172" s="147" t="s">
        <v>197</v>
      </c>
      <c r="AU172" s="147" t="s">
        <v>82</v>
      </c>
      <c r="AY172" s="13" t="s">
        <v>195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3" t="s">
        <v>82</v>
      </c>
      <c r="BK172" s="148">
        <f>ROUND(I172*H172,2)</f>
        <v>0</v>
      </c>
      <c r="BL172" s="13" t="s">
        <v>201</v>
      </c>
      <c r="BM172" s="147" t="s">
        <v>361</v>
      </c>
    </row>
    <row r="173" spans="2:65" s="11" customFormat="1" ht="25.9" customHeight="1">
      <c r="B173" s="124"/>
      <c r="D173" s="125" t="s">
        <v>68</v>
      </c>
      <c r="E173" s="126" t="s">
        <v>2325</v>
      </c>
      <c r="F173" s="126" t="s">
        <v>559</v>
      </c>
      <c r="J173" s="127"/>
      <c r="L173" s="124"/>
      <c r="M173" s="128"/>
      <c r="P173" s="129">
        <f>P174</f>
        <v>0</v>
      </c>
      <c r="R173" s="129">
        <f>R174</f>
        <v>0</v>
      </c>
      <c r="T173" s="130">
        <f>T174</f>
        <v>0</v>
      </c>
      <c r="AR173" s="125" t="s">
        <v>76</v>
      </c>
      <c r="AT173" s="131" t="s">
        <v>68</v>
      </c>
      <c r="AU173" s="131" t="s">
        <v>69</v>
      </c>
      <c r="AY173" s="125" t="s">
        <v>195</v>
      </c>
      <c r="BK173" s="132">
        <f>BK174</f>
        <v>0</v>
      </c>
    </row>
    <row r="174" spans="2:65" s="11" customFormat="1" ht="22.9" customHeight="1">
      <c r="B174" s="124"/>
      <c r="D174" s="125" t="s">
        <v>68</v>
      </c>
      <c r="E174" s="133" t="s">
        <v>560</v>
      </c>
      <c r="F174" s="133" t="s">
        <v>561</v>
      </c>
      <c r="J174" s="134"/>
      <c r="L174" s="124"/>
      <c r="M174" s="128"/>
      <c r="P174" s="129">
        <f>SUM(P175:P176)</f>
        <v>0</v>
      </c>
      <c r="R174" s="129">
        <f>SUM(R175:R176)</f>
        <v>0</v>
      </c>
      <c r="T174" s="130">
        <f>SUM(T175:T176)</f>
        <v>0</v>
      </c>
      <c r="AR174" s="125" t="s">
        <v>82</v>
      </c>
      <c r="AT174" s="131" t="s">
        <v>68</v>
      </c>
      <c r="AU174" s="131" t="s">
        <v>76</v>
      </c>
      <c r="AY174" s="125" t="s">
        <v>195</v>
      </c>
      <c r="BK174" s="132">
        <f>SUM(BK175:BK176)</f>
        <v>0</v>
      </c>
    </row>
    <row r="175" spans="2:65" s="1" customFormat="1" ht="16.5" customHeight="1">
      <c r="B175" s="135"/>
      <c r="C175" s="136" t="s">
        <v>348</v>
      </c>
      <c r="D175" s="136" t="s">
        <v>197</v>
      </c>
      <c r="E175" s="137" t="s">
        <v>2721</v>
      </c>
      <c r="F175" s="138" t="s">
        <v>2722</v>
      </c>
      <c r="G175" s="139" t="s">
        <v>229</v>
      </c>
      <c r="H175" s="140">
        <v>213.3</v>
      </c>
      <c r="I175" s="141"/>
      <c r="J175" s="141"/>
      <c r="K175" s="142"/>
      <c r="L175" s="25"/>
      <c r="M175" s="143" t="s">
        <v>1</v>
      </c>
      <c r="N175" s="144" t="s">
        <v>35</v>
      </c>
      <c r="O175" s="145">
        <v>0</v>
      </c>
      <c r="P175" s="145">
        <f>O175*H175</f>
        <v>0</v>
      </c>
      <c r="Q175" s="145">
        <v>0</v>
      </c>
      <c r="R175" s="145">
        <f>Q175*H175</f>
        <v>0</v>
      </c>
      <c r="S175" s="145">
        <v>0</v>
      </c>
      <c r="T175" s="146">
        <f>S175*H175</f>
        <v>0</v>
      </c>
      <c r="AR175" s="147" t="s">
        <v>251</v>
      </c>
      <c r="AT175" s="147" t="s">
        <v>197</v>
      </c>
      <c r="AU175" s="147" t="s">
        <v>82</v>
      </c>
      <c r="AY175" s="13" t="s">
        <v>195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3" t="s">
        <v>82</v>
      </c>
      <c r="BK175" s="148">
        <f>ROUND(I175*H175,2)</f>
        <v>0</v>
      </c>
      <c r="BL175" s="13" t="s">
        <v>251</v>
      </c>
      <c r="BM175" s="147" t="s">
        <v>513</v>
      </c>
    </row>
    <row r="176" spans="2:65" s="1" customFormat="1" ht="24.2" customHeight="1">
      <c r="B176" s="135"/>
      <c r="C176" s="136" t="s">
        <v>303</v>
      </c>
      <c r="D176" s="136" t="s">
        <v>197</v>
      </c>
      <c r="E176" s="137" t="s">
        <v>2723</v>
      </c>
      <c r="F176" s="138" t="s">
        <v>2724</v>
      </c>
      <c r="G176" s="139" t="s">
        <v>596</v>
      </c>
      <c r="H176" s="140">
        <v>61.3</v>
      </c>
      <c r="I176" s="141"/>
      <c r="J176" s="141"/>
      <c r="K176" s="142"/>
      <c r="L176" s="25"/>
      <c r="M176" s="163" t="s">
        <v>1</v>
      </c>
      <c r="N176" s="164" t="s">
        <v>35</v>
      </c>
      <c r="O176" s="161">
        <v>0</v>
      </c>
      <c r="P176" s="161">
        <f>O176*H176</f>
        <v>0</v>
      </c>
      <c r="Q176" s="161">
        <v>0</v>
      </c>
      <c r="R176" s="161">
        <f>Q176*H176</f>
        <v>0</v>
      </c>
      <c r="S176" s="161">
        <v>0</v>
      </c>
      <c r="T176" s="162">
        <f>S176*H176</f>
        <v>0</v>
      </c>
      <c r="AR176" s="147" t="s">
        <v>251</v>
      </c>
      <c r="AT176" s="147" t="s">
        <v>197</v>
      </c>
      <c r="AU176" s="147" t="s">
        <v>82</v>
      </c>
      <c r="AY176" s="13" t="s">
        <v>195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3" t="s">
        <v>82</v>
      </c>
      <c r="BK176" s="148">
        <f>ROUND(I176*H176,2)</f>
        <v>0</v>
      </c>
      <c r="BL176" s="13" t="s">
        <v>251</v>
      </c>
      <c r="BM176" s="147" t="s">
        <v>373</v>
      </c>
    </row>
    <row r="177" spans="2:12" s="1" customFormat="1" ht="6.95" customHeight="1">
      <c r="B177" s="40"/>
      <c r="C177" s="41"/>
      <c r="D177" s="41"/>
      <c r="E177" s="41"/>
      <c r="F177" s="41"/>
      <c r="G177" s="41"/>
      <c r="H177" s="41"/>
      <c r="I177" s="41"/>
      <c r="J177" s="41"/>
      <c r="K177" s="41"/>
      <c r="L177" s="25"/>
    </row>
  </sheetData>
  <autoFilter ref="C123:K176" xr:uid="{00000000-0009-0000-0000-000012000000}"/>
  <mergeCells count="8">
    <mergeCell ref="E114:H114"/>
    <mergeCell ref="E116:H116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BM179"/>
  <sheetViews>
    <sheetView showGridLines="0" topLeftCell="A156" workbookViewId="0">
      <selection activeCell="W126" sqref="W12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138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2725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ROUND(J120,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ROUND((SUM(BE120:BE178)),  2)</f>
        <v>0</v>
      </c>
      <c r="G33" s="93"/>
      <c r="H33" s="93"/>
      <c r="I33" s="94">
        <v>0.23</v>
      </c>
      <c r="J33" s="92">
        <f>ROUND(((SUM(BE120:BE178))*I33),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ROUND((SUM(BF120:BF178)),  2)</f>
        <v>0</v>
      </c>
      <c r="I34" s="95">
        <v>0.23</v>
      </c>
      <c r="J34" s="82">
        <f>ROUND(((SUM(BF120:BF178))*I34),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ROUND((SUM(BG120:BG178)),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ROUND((SUM(BH120:BH178)),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ROUND((SUM(BI120:BI178)),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SO08 - Sadové úpravy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J120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2726</v>
      </c>
      <c r="E97" s="109"/>
      <c r="F97" s="109"/>
      <c r="G97" s="109"/>
      <c r="H97" s="109"/>
      <c r="I97" s="109"/>
      <c r="J97" s="110">
        <f>J121</f>
        <v>0</v>
      </c>
      <c r="L97" s="107"/>
    </row>
    <row r="98" spans="2:12" s="9" customFormat="1" ht="19.899999999999999" customHeight="1">
      <c r="B98" s="111"/>
      <c r="D98" s="112" t="s">
        <v>2727</v>
      </c>
      <c r="E98" s="113"/>
      <c r="F98" s="113"/>
      <c r="G98" s="113"/>
      <c r="H98" s="113"/>
      <c r="I98" s="113"/>
      <c r="J98" s="114">
        <f>J122</f>
        <v>0</v>
      </c>
      <c r="L98" s="111"/>
    </row>
    <row r="99" spans="2:12" s="9" customFormat="1" ht="19.899999999999999" customHeight="1">
      <c r="B99" s="111"/>
      <c r="D99" s="112" t="s">
        <v>2728</v>
      </c>
      <c r="E99" s="113"/>
      <c r="F99" s="113"/>
      <c r="G99" s="113"/>
      <c r="H99" s="113"/>
      <c r="I99" s="113"/>
      <c r="J99" s="114">
        <f>J143</f>
        <v>0</v>
      </c>
      <c r="L99" s="111"/>
    </row>
    <row r="100" spans="2:12" s="9" customFormat="1" ht="19.899999999999999" customHeight="1">
      <c r="B100" s="111"/>
      <c r="D100" s="112" t="s">
        <v>2729</v>
      </c>
      <c r="E100" s="113"/>
      <c r="F100" s="113"/>
      <c r="G100" s="113"/>
      <c r="H100" s="113"/>
      <c r="I100" s="113"/>
      <c r="J100" s="114">
        <f>J177</f>
        <v>0</v>
      </c>
      <c r="L100" s="111"/>
    </row>
    <row r="101" spans="2:12" s="1" customFormat="1" ht="21.75" customHeight="1">
      <c r="B101" s="25"/>
      <c r="L101" s="25"/>
    </row>
    <row r="102" spans="2:12" s="1" customFormat="1" ht="6.95" customHeight="1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25"/>
    </row>
    <row r="106" spans="2:12" s="1" customFormat="1" ht="6.95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25"/>
    </row>
    <row r="107" spans="2:12" s="1" customFormat="1" ht="24.95" customHeight="1">
      <c r="B107" s="25"/>
      <c r="C107" s="17" t="s">
        <v>181</v>
      </c>
      <c r="L107" s="25"/>
    </row>
    <row r="108" spans="2:12" s="1" customFormat="1" ht="6.95" customHeight="1">
      <c r="B108" s="25"/>
      <c r="L108" s="25"/>
    </row>
    <row r="109" spans="2:12" s="1" customFormat="1" ht="12" customHeight="1">
      <c r="B109" s="25"/>
      <c r="C109" s="22" t="s">
        <v>13</v>
      </c>
      <c r="L109" s="25"/>
    </row>
    <row r="110" spans="2:12" s="1" customFormat="1" ht="16.5" customHeight="1">
      <c r="B110" s="25"/>
      <c r="E110" s="207" t="str">
        <f>E7</f>
        <v>Športová hala OLYMPIA v Nitre</v>
      </c>
      <c r="F110" s="209"/>
      <c r="G110" s="209"/>
      <c r="H110" s="209"/>
      <c r="L110" s="25"/>
    </row>
    <row r="111" spans="2:12" s="1" customFormat="1" ht="12" customHeight="1">
      <c r="B111" s="25"/>
      <c r="C111" s="22" t="s">
        <v>143</v>
      </c>
      <c r="L111" s="25"/>
    </row>
    <row r="112" spans="2:12" s="1" customFormat="1" ht="16.5" customHeight="1">
      <c r="B112" s="25"/>
      <c r="E112" s="194" t="str">
        <f>E9</f>
        <v>SO08 - Sadové úpravy</v>
      </c>
      <c r="F112" s="208"/>
      <c r="G112" s="208"/>
      <c r="H112" s="208"/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17</v>
      </c>
      <c r="F114" s="20" t="str">
        <f>F12</f>
        <v>Nitra</v>
      </c>
      <c r="I114" s="22" t="s">
        <v>18</v>
      </c>
      <c r="J114" s="48" t="str">
        <f>IF(J12="","",J12)</f>
        <v>8. 7. 2025</v>
      </c>
      <c r="L114" s="25"/>
    </row>
    <row r="115" spans="2:65" s="1" customFormat="1" ht="6.95" customHeight="1">
      <c r="B115" s="25"/>
      <c r="L115" s="25"/>
    </row>
    <row r="116" spans="2:65" s="1" customFormat="1" ht="15.2" customHeight="1">
      <c r="B116" s="25"/>
      <c r="C116" s="22" t="s">
        <v>20</v>
      </c>
      <c r="F116" s="20" t="str">
        <f>E15</f>
        <v>Športová hala OLYMPIA s.r.o.</v>
      </c>
      <c r="I116" s="22" t="s">
        <v>24</v>
      </c>
      <c r="J116" s="23" t="str">
        <f>E21</f>
        <v>Ing. Stanislav Karas</v>
      </c>
      <c r="L116" s="25"/>
    </row>
    <row r="117" spans="2:65" s="1" customFormat="1" ht="15.2" customHeight="1">
      <c r="B117" s="25"/>
      <c r="C117" s="22" t="s">
        <v>23</v>
      </c>
      <c r="F117" s="20" t="str">
        <f>IF(E18="","",E18)</f>
        <v/>
      </c>
      <c r="I117" s="22" t="s">
        <v>27</v>
      </c>
      <c r="J117" s="23">
        <f>E24</f>
        <v>0</v>
      </c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15"/>
      <c r="C119" s="116" t="s">
        <v>182</v>
      </c>
      <c r="D119" s="117" t="s">
        <v>54</v>
      </c>
      <c r="E119" s="117" t="s">
        <v>50</v>
      </c>
      <c r="F119" s="117" t="s">
        <v>51</v>
      </c>
      <c r="G119" s="117" t="s">
        <v>183</v>
      </c>
      <c r="H119" s="117" t="s">
        <v>184</v>
      </c>
      <c r="I119" s="117" t="s">
        <v>185</v>
      </c>
      <c r="J119" s="118" t="s">
        <v>149</v>
      </c>
      <c r="K119" s="119" t="s">
        <v>186</v>
      </c>
      <c r="L119" s="115"/>
      <c r="M119" s="55" t="s">
        <v>1</v>
      </c>
      <c r="N119" s="56" t="s">
        <v>33</v>
      </c>
      <c r="O119" s="56" t="s">
        <v>187</v>
      </c>
      <c r="P119" s="56" t="s">
        <v>188</v>
      </c>
      <c r="Q119" s="56" t="s">
        <v>189</v>
      </c>
      <c r="R119" s="56" t="s">
        <v>190</v>
      </c>
      <c r="S119" s="56" t="s">
        <v>191</v>
      </c>
      <c r="T119" s="57" t="s">
        <v>192</v>
      </c>
    </row>
    <row r="120" spans="2:65" s="1" customFormat="1" ht="22.9" customHeight="1">
      <c r="B120" s="25"/>
      <c r="C120" s="60" t="s">
        <v>150</v>
      </c>
      <c r="J120" s="120">
        <f>BK120</f>
        <v>0</v>
      </c>
      <c r="L120" s="25"/>
      <c r="M120" s="58"/>
      <c r="N120" s="49"/>
      <c r="O120" s="49"/>
      <c r="P120" s="121">
        <f>P121</f>
        <v>3419.0552900000007</v>
      </c>
      <c r="Q120" s="49"/>
      <c r="R120" s="121">
        <f>R121</f>
        <v>1.3598000000000001E-2</v>
      </c>
      <c r="S120" s="49"/>
      <c r="T120" s="122">
        <f>T121</f>
        <v>0</v>
      </c>
      <c r="AT120" s="13" t="s">
        <v>68</v>
      </c>
      <c r="AU120" s="13" t="s">
        <v>151</v>
      </c>
      <c r="BK120" s="123">
        <f>BK121</f>
        <v>0</v>
      </c>
    </row>
    <row r="121" spans="2:65" s="11" customFormat="1" ht="25.9" customHeight="1">
      <c r="B121" s="124"/>
      <c r="D121" s="125" t="s">
        <v>68</v>
      </c>
      <c r="E121" s="126" t="s">
        <v>2730</v>
      </c>
      <c r="F121" s="126" t="s">
        <v>194</v>
      </c>
      <c r="J121" s="127">
        <f>BK121</f>
        <v>0</v>
      </c>
      <c r="L121" s="124"/>
      <c r="M121" s="128"/>
      <c r="P121" s="129">
        <f>P122+P143+P177</f>
        <v>3419.0552900000007</v>
      </c>
      <c r="R121" s="129">
        <f>R122+R143+R177</f>
        <v>1.3598000000000001E-2</v>
      </c>
      <c r="T121" s="130">
        <f>T122+T143+T177</f>
        <v>0</v>
      </c>
      <c r="AR121" s="125" t="s">
        <v>76</v>
      </c>
      <c r="AT121" s="131" t="s">
        <v>68</v>
      </c>
      <c r="AU121" s="131" t="s">
        <v>69</v>
      </c>
      <c r="AY121" s="125" t="s">
        <v>195</v>
      </c>
      <c r="BK121" s="132">
        <f>BK122+BK143+BK177</f>
        <v>0</v>
      </c>
    </row>
    <row r="122" spans="2:65" s="11" customFormat="1" ht="22.9" customHeight="1">
      <c r="B122" s="124"/>
      <c r="D122" s="125" t="s">
        <v>68</v>
      </c>
      <c r="E122" s="133" t="s">
        <v>280</v>
      </c>
      <c r="F122" s="133" t="s">
        <v>196</v>
      </c>
      <c r="J122" s="134">
        <f>BK122</f>
        <v>0</v>
      </c>
      <c r="L122" s="124"/>
      <c r="M122" s="128"/>
      <c r="P122" s="129">
        <f>SUM(P123:P142)</f>
        <v>3419.0552900000007</v>
      </c>
      <c r="R122" s="129">
        <f>SUM(R123:R142)</f>
        <v>9.9780000000000008E-3</v>
      </c>
      <c r="T122" s="130">
        <f>SUM(T123:T142)</f>
        <v>0</v>
      </c>
      <c r="AR122" s="125" t="s">
        <v>76</v>
      </c>
      <c r="AT122" s="131" t="s">
        <v>68</v>
      </c>
      <c r="AU122" s="131" t="s">
        <v>76</v>
      </c>
      <c r="AY122" s="125" t="s">
        <v>195</v>
      </c>
      <c r="BK122" s="132">
        <f>SUM(BK123:BK142)</f>
        <v>0</v>
      </c>
    </row>
    <row r="123" spans="2:65" s="1" customFormat="1" ht="33" customHeight="1">
      <c r="B123" s="135"/>
      <c r="C123" s="136" t="s">
        <v>76</v>
      </c>
      <c r="D123" s="136" t="s">
        <v>197</v>
      </c>
      <c r="E123" s="137" t="s">
        <v>2731</v>
      </c>
      <c r="F123" s="138" t="s">
        <v>2732</v>
      </c>
      <c r="G123" s="139" t="s">
        <v>229</v>
      </c>
      <c r="H123" s="140">
        <v>1810</v>
      </c>
      <c r="I123" s="141"/>
      <c r="J123" s="141"/>
      <c r="K123" s="142"/>
      <c r="L123" s="25"/>
      <c r="M123" s="143" t="s">
        <v>1</v>
      </c>
      <c r="N123" s="144" t="s">
        <v>35</v>
      </c>
      <c r="O123" s="145">
        <v>6.6000000000000003E-2</v>
      </c>
      <c r="P123" s="145">
        <f t="shared" ref="P123:P142" si="0">O123*H123</f>
        <v>119.46000000000001</v>
      </c>
      <c r="Q123" s="145">
        <v>0</v>
      </c>
      <c r="R123" s="145">
        <f t="shared" ref="R123:R142" si="1">Q123*H123</f>
        <v>0</v>
      </c>
      <c r="S123" s="145">
        <v>0</v>
      </c>
      <c r="T123" s="146">
        <f t="shared" ref="T123:T142" si="2">S123*H123</f>
        <v>0</v>
      </c>
      <c r="AR123" s="147" t="s">
        <v>201</v>
      </c>
      <c r="AT123" s="147" t="s">
        <v>197</v>
      </c>
      <c r="AU123" s="147" t="s">
        <v>82</v>
      </c>
      <c r="AY123" s="13" t="s">
        <v>195</v>
      </c>
      <c r="BE123" s="148">
        <f t="shared" ref="BE123:BE142" si="3">IF(N123="základná",J123,0)</f>
        <v>0</v>
      </c>
      <c r="BF123" s="148">
        <f t="shared" ref="BF123:BF142" si="4">IF(N123="znížená",J123,0)</f>
        <v>0</v>
      </c>
      <c r="BG123" s="148">
        <f t="shared" ref="BG123:BG142" si="5">IF(N123="zákl. prenesená",J123,0)</f>
        <v>0</v>
      </c>
      <c r="BH123" s="148">
        <f t="shared" ref="BH123:BH142" si="6">IF(N123="zníž. prenesená",J123,0)</f>
        <v>0</v>
      </c>
      <c r="BI123" s="148">
        <f t="shared" ref="BI123:BI142" si="7">IF(N123="nulová",J123,0)</f>
        <v>0</v>
      </c>
      <c r="BJ123" s="13" t="s">
        <v>82</v>
      </c>
      <c r="BK123" s="148">
        <f t="shared" ref="BK123:BK142" si="8">ROUND(I123*H123,2)</f>
        <v>0</v>
      </c>
      <c r="BL123" s="13" t="s">
        <v>201</v>
      </c>
      <c r="BM123" s="147" t="s">
        <v>82</v>
      </c>
    </row>
    <row r="124" spans="2:65" s="1" customFormat="1" ht="37.9" customHeight="1">
      <c r="B124" s="135"/>
      <c r="C124" s="136" t="s">
        <v>82</v>
      </c>
      <c r="D124" s="136" t="s">
        <v>197</v>
      </c>
      <c r="E124" s="137" t="s">
        <v>2733</v>
      </c>
      <c r="F124" s="138" t="s">
        <v>2734</v>
      </c>
      <c r="G124" s="139" t="s">
        <v>229</v>
      </c>
      <c r="H124" s="140">
        <v>1810</v>
      </c>
      <c r="I124" s="141"/>
      <c r="J124" s="141"/>
      <c r="K124" s="142"/>
      <c r="L124" s="25"/>
      <c r="M124" s="143" t="s">
        <v>1</v>
      </c>
      <c r="N124" s="144" t="s">
        <v>35</v>
      </c>
      <c r="O124" s="145">
        <v>5.2500000000000003E-3</v>
      </c>
      <c r="P124" s="145">
        <f t="shared" si="0"/>
        <v>9.5025000000000013</v>
      </c>
      <c r="Q124" s="145">
        <v>0</v>
      </c>
      <c r="R124" s="145">
        <f t="shared" si="1"/>
        <v>0</v>
      </c>
      <c r="S124" s="145">
        <v>0</v>
      </c>
      <c r="T124" s="146">
        <f t="shared" si="2"/>
        <v>0</v>
      </c>
      <c r="AR124" s="147" t="s">
        <v>201</v>
      </c>
      <c r="AT124" s="147" t="s">
        <v>197</v>
      </c>
      <c r="AU124" s="147" t="s">
        <v>82</v>
      </c>
      <c r="AY124" s="13" t="s">
        <v>195</v>
      </c>
      <c r="BE124" s="148">
        <f t="shared" si="3"/>
        <v>0</v>
      </c>
      <c r="BF124" s="148">
        <f t="shared" si="4"/>
        <v>0</v>
      </c>
      <c r="BG124" s="148">
        <f t="shared" si="5"/>
        <v>0</v>
      </c>
      <c r="BH124" s="148">
        <f t="shared" si="6"/>
        <v>0</v>
      </c>
      <c r="BI124" s="148">
        <f t="shared" si="7"/>
        <v>0</v>
      </c>
      <c r="BJ124" s="13" t="s">
        <v>82</v>
      </c>
      <c r="BK124" s="148">
        <f t="shared" si="8"/>
        <v>0</v>
      </c>
      <c r="BL124" s="13" t="s">
        <v>201</v>
      </c>
      <c r="BM124" s="147" t="s">
        <v>201</v>
      </c>
    </row>
    <row r="125" spans="2:65" s="1" customFormat="1" ht="24.2" customHeight="1">
      <c r="B125" s="135"/>
      <c r="C125" s="136" t="s">
        <v>88</v>
      </c>
      <c r="D125" s="136" t="s">
        <v>197</v>
      </c>
      <c r="E125" s="137" t="s">
        <v>2735</v>
      </c>
      <c r="F125" s="138" t="s">
        <v>2736</v>
      </c>
      <c r="G125" s="139" t="s">
        <v>229</v>
      </c>
      <c r="H125" s="140">
        <v>1418</v>
      </c>
      <c r="I125" s="141"/>
      <c r="J125" s="141"/>
      <c r="K125" s="142"/>
      <c r="L125" s="25"/>
      <c r="M125" s="143" t="s">
        <v>1</v>
      </c>
      <c r="N125" s="144" t="s">
        <v>35</v>
      </c>
      <c r="O125" s="145">
        <v>2.138E-2</v>
      </c>
      <c r="P125" s="145">
        <f t="shared" si="0"/>
        <v>30.316839999999999</v>
      </c>
      <c r="Q125" s="145">
        <v>0</v>
      </c>
      <c r="R125" s="145">
        <f t="shared" si="1"/>
        <v>0</v>
      </c>
      <c r="S125" s="145">
        <v>0</v>
      </c>
      <c r="T125" s="146">
        <f t="shared" si="2"/>
        <v>0</v>
      </c>
      <c r="AR125" s="147" t="s">
        <v>201</v>
      </c>
      <c r="AT125" s="147" t="s">
        <v>197</v>
      </c>
      <c r="AU125" s="147" t="s">
        <v>82</v>
      </c>
      <c r="AY125" s="13" t="s">
        <v>195</v>
      </c>
      <c r="BE125" s="148">
        <f t="shared" si="3"/>
        <v>0</v>
      </c>
      <c r="BF125" s="148">
        <f t="shared" si="4"/>
        <v>0</v>
      </c>
      <c r="BG125" s="148">
        <f t="shared" si="5"/>
        <v>0</v>
      </c>
      <c r="BH125" s="148">
        <f t="shared" si="6"/>
        <v>0</v>
      </c>
      <c r="BI125" s="148">
        <f t="shared" si="7"/>
        <v>0</v>
      </c>
      <c r="BJ125" s="13" t="s">
        <v>82</v>
      </c>
      <c r="BK125" s="148">
        <f t="shared" si="8"/>
        <v>0</v>
      </c>
      <c r="BL125" s="13" t="s">
        <v>201</v>
      </c>
      <c r="BM125" s="147" t="s">
        <v>215</v>
      </c>
    </row>
    <row r="126" spans="2:65" s="1" customFormat="1" ht="21.75" customHeight="1">
      <c r="B126" s="135"/>
      <c r="C126" s="136" t="s">
        <v>201</v>
      </c>
      <c r="D126" s="136" t="s">
        <v>197</v>
      </c>
      <c r="E126" s="137" t="s">
        <v>2737</v>
      </c>
      <c r="F126" s="138" t="s">
        <v>2738</v>
      </c>
      <c r="G126" s="139" t="s">
        <v>229</v>
      </c>
      <c r="H126" s="140">
        <v>1810</v>
      </c>
      <c r="I126" s="141"/>
      <c r="J126" s="141"/>
      <c r="K126" s="142"/>
      <c r="L126" s="25"/>
      <c r="M126" s="143" t="s">
        <v>1</v>
      </c>
      <c r="N126" s="144" t="s">
        <v>35</v>
      </c>
      <c r="O126" s="145">
        <v>1.7000000000000001E-2</v>
      </c>
      <c r="P126" s="145">
        <f t="shared" si="0"/>
        <v>30.770000000000003</v>
      </c>
      <c r="Q126" s="145">
        <v>0</v>
      </c>
      <c r="R126" s="145">
        <f t="shared" si="1"/>
        <v>0</v>
      </c>
      <c r="S126" s="145">
        <v>0</v>
      </c>
      <c r="T126" s="146">
        <f t="shared" si="2"/>
        <v>0</v>
      </c>
      <c r="AR126" s="147" t="s">
        <v>201</v>
      </c>
      <c r="AT126" s="147" t="s">
        <v>197</v>
      </c>
      <c r="AU126" s="147" t="s">
        <v>82</v>
      </c>
      <c r="AY126" s="13" t="s">
        <v>195</v>
      </c>
      <c r="BE126" s="148">
        <f t="shared" si="3"/>
        <v>0</v>
      </c>
      <c r="BF126" s="148">
        <f t="shared" si="4"/>
        <v>0</v>
      </c>
      <c r="BG126" s="148">
        <f t="shared" si="5"/>
        <v>0</v>
      </c>
      <c r="BH126" s="148">
        <f t="shared" si="6"/>
        <v>0</v>
      </c>
      <c r="BI126" s="148">
        <f t="shared" si="7"/>
        <v>0</v>
      </c>
      <c r="BJ126" s="13" t="s">
        <v>82</v>
      </c>
      <c r="BK126" s="148">
        <f t="shared" si="8"/>
        <v>0</v>
      </c>
      <c r="BL126" s="13" t="s">
        <v>201</v>
      </c>
      <c r="BM126" s="147" t="s">
        <v>222</v>
      </c>
    </row>
    <row r="127" spans="2:65" s="1" customFormat="1" ht="24.2" customHeight="1">
      <c r="B127" s="135"/>
      <c r="C127" s="136" t="s">
        <v>211</v>
      </c>
      <c r="D127" s="136" t="s">
        <v>197</v>
      </c>
      <c r="E127" s="137" t="s">
        <v>2739</v>
      </c>
      <c r="F127" s="138" t="s">
        <v>2740</v>
      </c>
      <c r="G127" s="139" t="s">
        <v>229</v>
      </c>
      <c r="H127" s="140">
        <v>1810</v>
      </c>
      <c r="I127" s="141"/>
      <c r="J127" s="141"/>
      <c r="K127" s="142"/>
      <c r="L127" s="25"/>
      <c r="M127" s="143" t="s">
        <v>1</v>
      </c>
      <c r="N127" s="144" t="s">
        <v>35</v>
      </c>
      <c r="O127" s="145">
        <v>4.9000000000000002E-2</v>
      </c>
      <c r="P127" s="145">
        <f t="shared" si="0"/>
        <v>88.69</v>
      </c>
      <c r="Q127" s="145">
        <v>0</v>
      </c>
      <c r="R127" s="145">
        <f t="shared" si="1"/>
        <v>0</v>
      </c>
      <c r="S127" s="145">
        <v>0</v>
      </c>
      <c r="T127" s="146">
        <f t="shared" si="2"/>
        <v>0</v>
      </c>
      <c r="AR127" s="147" t="s">
        <v>201</v>
      </c>
      <c r="AT127" s="147" t="s">
        <v>197</v>
      </c>
      <c r="AU127" s="147" t="s">
        <v>82</v>
      </c>
      <c r="AY127" s="13" t="s">
        <v>195</v>
      </c>
      <c r="BE127" s="148">
        <f t="shared" si="3"/>
        <v>0</v>
      </c>
      <c r="BF127" s="148">
        <f t="shared" si="4"/>
        <v>0</v>
      </c>
      <c r="BG127" s="148">
        <f t="shared" si="5"/>
        <v>0</v>
      </c>
      <c r="BH127" s="148">
        <f t="shared" si="6"/>
        <v>0</v>
      </c>
      <c r="BI127" s="148">
        <f t="shared" si="7"/>
        <v>0</v>
      </c>
      <c r="BJ127" s="13" t="s">
        <v>82</v>
      </c>
      <c r="BK127" s="148">
        <f t="shared" si="8"/>
        <v>0</v>
      </c>
      <c r="BL127" s="13" t="s">
        <v>201</v>
      </c>
      <c r="BM127" s="147" t="s">
        <v>230</v>
      </c>
    </row>
    <row r="128" spans="2:65" s="1" customFormat="1" ht="24.2" customHeight="1">
      <c r="B128" s="135"/>
      <c r="C128" s="136" t="s">
        <v>215</v>
      </c>
      <c r="D128" s="136" t="s">
        <v>197</v>
      </c>
      <c r="E128" s="137" t="s">
        <v>2741</v>
      </c>
      <c r="F128" s="138" t="s">
        <v>2742</v>
      </c>
      <c r="G128" s="139" t="s">
        <v>336</v>
      </c>
      <c r="H128" s="140">
        <v>414</v>
      </c>
      <c r="I128" s="141"/>
      <c r="J128" s="141"/>
      <c r="K128" s="142"/>
      <c r="L128" s="25"/>
      <c r="M128" s="143" t="s">
        <v>1</v>
      </c>
      <c r="N128" s="144" t="s">
        <v>35</v>
      </c>
      <c r="O128" s="145">
        <v>0.26800000000000002</v>
      </c>
      <c r="P128" s="145">
        <f t="shared" si="0"/>
        <v>110.95200000000001</v>
      </c>
      <c r="Q128" s="145">
        <v>0</v>
      </c>
      <c r="R128" s="145">
        <f t="shared" si="1"/>
        <v>0</v>
      </c>
      <c r="S128" s="145">
        <v>0</v>
      </c>
      <c r="T128" s="146">
        <f t="shared" si="2"/>
        <v>0</v>
      </c>
      <c r="AR128" s="147" t="s">
        <v>201</v>
      </c>
      <c r="AT128" s="147" t="s">
        <v>197</v>
      </c>
      <c r="AU128" s="147" t="s">
        <v>82</v>
      </c>
      <c r="AY128" s="13" t="s">
        <v>195</v>
      </c>
      <c r="BE128" s="148">
        <f t="shared" si="3"/>
        <v>0</v>
      </c>
      <c r="BF128" s="148">
        <f t="shared" si="4"/>
        <v>0</v>
      </c>
      <c r="BG128" s="148">
        <f t="shared" si="5"/>
        <v>0</v>
      </c>
      <c r="BH128" s="148">
        <f t="shared" si="6"/>
        <v>0</v>
      </c>
      <c r="BI128" s="148">
        <f t="shared" si="7"/>
        <v>0</v>
      </c>
      <c r="BJ128" s="13" t="s">
        <v>82</v>
      </c>
      <c r="BK128" s="148">
        <f t="shared" si="8"/>
        <v>0</v>
      </c>
      <c r="BL128" s="13" t="s">
        <v>201</v>
      </c>
      <c r="BM128" s="147" t="s">
        <v>238</v>
      </c>
    </row>
    <row r="129" spans="2:65" s="1" customFormat="1" ht="24.2" customHeight="1">
      <c r="B129" s="135"/>
      <c r="C129" s="136" t="s">
        <v>218</v>
      </c>
      <c r="D129" s="136" t="s">
        <v>197</v>
      </c>
      <c r="E129" s="137" t="s">
        <v>2743</v>
      </c>
      <c r="F129" s="138" t="s">
        <v>2744</v>
      </c>
      <c r="G129" s="139" t="s">
        <v>336</v>
      </c>
      <c r="H129" s="140">
        <v>654</v>
      </c>
      <c r="I129" s="141"/>
      <c r="J129" s="141"/>
      <c r="K129" s="142"/>
      <c r="L129" s="25"/>
      <c r="M129" s="143" t="s">
        <v>1</v>
      </c>
      <c r="N129" s="144" t="s">
        <v>35</v>
      </c>
      <c r="O129" s="145">
        <v>2.9470000000000001</v>
      </c>
      <c r="P129" s="145">
        <f t="shared" si="0"/>
        <v>1927.338</v>
      </c>
      <c r="Q129" s="145">
        <v>0</v>
      </c>
      <c r="R129" s="145">
        <f t="shared" si="1"/>
        <v>0</v>
      </c>
      <c r="S129" s="145">
        <v>0</v>
      </c>
      <c r="T129" s="146">
        <f t="shared" si="2"/>
        <v>0</v>
      </c>
      <c r="AR129" s="147" t="s">
        <v>201</v>
      </c>
      <c r="AT129" s="147" t="s">
        <v>197</v>
      </c>
      <c r="AU129" s="147" t="s">
        <v>82</v>
      </c>
      <c r="AY129" s="13" t="s">
        <v>195</v>
      </c>
      <c r="BE129" s="148">
        <f t="shared" si="3"/>
        <v>0</v>
      </c>
      <c r="BF129" s="148">
        <f t="shared" si="4"/>
        <v>0</v>
      </c>
      <c r="BG129" s="148">
        <f t="shared" si="5"/>
        <v>0</v>
      </c>
      <c r="BH129" s="148">
        <f t="shared" si="6"/>
        <v>0</v>
      </c>
      <c r="BI129" s="148">
        <f t="shared" si="7"/>
        <v>0</v>
      </c>
      <c r="BJ129" s="13" t="s">
        <v>82</v>
      </c>
      <c r="BK129" s="148">
        <f t="shared" si="8"/>
        <v>0</v>
      </c>
      <c r="BL129" s="13" t="s">
        <v>201</v>
      </c>
      <c r="BM129" s="147" t="s">
        <v>244</v>
      </c>
    </row>
    <row r="130" spans="2:65" s="1" customFormat="1" ht="24.2" customHeight="1">
      <c r="B130" s="135"/>
      <c r="C130" s="136" t="s">
        <v>222</v>
      </c>
      <c r="D130" s="136" t="s">
        <v>197</v>
      </c>
      <c r="E130" s="137" t="s">
        <v>2745</v>
      </c>
      <c r="F130" s="138" t="s">
        <v>2746</v>
      </c>
      <c r="G130" s="139" t="s">
        <v>336</v>
      </c>
      <c r="H130" s="140">
        <v>14</v>
      </c>
      <c r="I130" s="141"/>
      <c r="J130" s="141"/>
      <c r="K130" s="142"/>
      <c r="L130" s="25"/>
      <c r="M130" s="143" t="s">
        <v>1</v>
      </c>
      <c r="N130" s="144" t="s">
        <v>35</v>
      </c>
      <c r="O130" s="145">
        <v>8.0749999999999993</v>
      </c>
      <c r="P130" s="145">
        <f t="shared" si="0"/>
        <v>113.04999999999998</v>
      </c>
      <c r="Q130" s="145">
        <v>0</v>
      </c>
      <c r="R130" s="145">
        <f t="shared" si="1"/>
        <v>0</v>
      </c>
      <c r="S130" s="145">
        <v>0</v>
      </c>
      <c r="T130" s="146">
        <f t="shared" si="2"/>
        <v>0</v>
      </c>
      <c r="AR130" s="147" t="s">
        <v>201</v>
      </c>
      <c r="AT130" s="147" t="s">
        <v>197</v>
      </c>
      <c r="AU130" s="147" t="s">
        <v>82</v>
      </c>
      <c r="AY130" s="13" t="s">
        <v>195</v>
      </c>
      <c r="BE130" s="148">
        <f t="shared" si="3"/>
        <v>0</v>
      </c>
      <c r="BF130" s="148">
        <f t="shared" si="4"/>
        <v>0</v>
      </c>
      <c r="BG130" s="148">
        <f t="shared" si="5"/>
        <v>0</v>
      </c>
      <c r="BH130" s="148">
        <f t="shared" si="6"/>
        <v>0</v>
      </c>
      <c r="BI130" s="148">
        <f t="shared" si="7"/>
        <v>0</v>
      </c>
      <c r="BJ130" s="13" t="s">
        <v>82</v>
      </c>
      <c r="BK130" s="148">
        <f t="shared" si="8"/>
        <v>0</v>
      </c>
      <c r="BL130" s="13" t="s">
        <v>201</v>
      </c>
      <c r="BM130" s="147" t="s">
        <v>251</v>
      </c>
    </row>
    <row r="131" spans="2:65" s="1" customFormat="1" ht="24.2" customHeight="1">
      <c r="B131" s="135"/>
      <c r="C131" s="136" t="s">
        <v>226</v>
      </c>
      <c r="D131" s="136" t="s">
        <v>197</v>
      </c>
      <c r="E131" s="137" t="s">
        <v>2747</v>
      </c>
      <c r="F131" s="138" t="s">
        <v>2748</v>
      </c>
      <c r="G131" s="139" t="s">
        <v>336</v>
      </c>
      <c r="H131" s="140">
        <v>414</v>
      </c>
      <c r="I131" s="141"/>
      <c r="J131" s="141"/>
      <c r="K131" s="142"/>
      <c r="L131" s="25"/>
      <c r="M131" s="143" t="s">
        <v>1</v>
      </c>
      <c r="N131" s="144" t="s">
        <v>35</v>
      </c>
      <c r="O131" s="145">
        <v>1.4999999999999999E-2</v>
      </c>
      <c r="P131" s="145">
        <f t="shared" si="0"/>
        <v>6.21</v>
      </c>
      <c r="Q131" s="145">
        <v>0</v>
      </c>
      <c r="R131" s="145">
        <f t="shared" si="1"/>
        <v>0</v>
      </c>
      <c r="S131" s="145">
        <v>0</v>
      </c>
      <c r="T131" s="146">
        <f t="shared" si="2"/>
        <v>0</v>
      </c>
      <c r="AR131" s="147" t="s">
        <v>201</v>
      </c>
      <c r="AT131" s="147" t="s">
        <v>197</v>
      </c>
      <c r="AU131" s="147" t="s">
        <v>82</v>
      </c>
      <c r="AY131" s="13" t="s">
        <v>195</v>
      </c>
      <c r="BE131" s="148">
        <f t="shared" si="3"/>
        <v>0</v>
      </c>
      <c r="BF131" s="148">
        <f t="shared" si="4"/>
        <v>0</v>
      </c>
      <c r="BG131" s="148">
        <f t="shared" si="5"/>
        <v>0</v>
      </c>
      <c r="BH131" s="148">
        <f t="shared" si="6"/>
        <v>0</v>
      </c>
      <c r="BI131" s="148">
        <f t="shared" si="7"/>
        <v>0</v>
      </c>
      <c r="BJ131" s="13" t="s">
        <v>82</v>
      </c>
      <c r="BK131" s="148">
        <f t="shared" si="8"/>
        <v>0</v>
      </c>
      <c r="BL131" s="13" t="s">
        <v>201</v>
      </c>
      <c r="BM131" s="147" t="s">
        <v>254</v>
      </c>
    </row>
    <row r="132" spans="2:65" s="1" customFormat="1" ht="24.2" customHeight="1">
      <c r="B132" s="135"/>
      <c r="C132" s="136" t="s">
        <v>230</v>
      </c>
      <c r="D132" s="136" t="s">
        <v>197</v>
      </c>
      <c r="E132" s="137" t="s">
        <v>2749</v>
      </c>
      <c r="F132" s="138" t="s">
        <v>2750</v>
      </c>
      <c r="G132" s="139" t="s">
        <v>229</v>
      </c>
      <c r="H132" s="140">
        <v>1810</v>
      </c>
      <c r="I132" s="141"/>
      <c r="J132" s="141"/>
      <c r="K132" s="142"/>
      <c r="L132" s="25"/>
      <c r="M132" s="143" t="s">
        <v>1</v>
      </c>
      <c r="N132" s="144" t="s">
        <v>35</v>
      </c>
      <c r="O132" s="145">
        <v>1E-3</v>
      </c>
      <c r="P132" s="145">
        <f t="shared" si="0"/>
        <v>1.81</v>
      </c>
      <c r="Q132" s="145">
        <v>0</v>
      </c>
      <c r="R132" s="145">
        <f t="shared" si="1"/>
        <v>0</v>
      </c>
      <c r="S132" s="145">
        <v>0</v>
      </c>
      <c r="T132" s="146">
        <f t="shared" si="2"/>
        <v>0</v>
      </c>
      <c r="AR132" s="147" t="s">
        <v>201</v>
      </c>
      <c r="AT132" s="147" t="s">
        <v>197</v>
      </c>
      <c r="AU132" s="147" t="s">
        <v>82</v>
      </c>
      <c r="AY132" s="13" t="s">
        <v>195</v>
      </c>
      <c r="BE132" s="148">
        <f t="shared" si="3"/>
        <v>0</v>
      </c>
      <c r="BF132" s="148">
        <f t="shared" si="4"/>
        <v>0</v>
      </c>
      <c r="BG132" s="148">
        <f t="shared" si="5"/>
        <v>0</v>
      </c>
      <c r="BH132" s="148">
        <f t="shared" si="6"/>
        <v>0</v>
      </c>
      <c r="BI132" s="148">
        <f t="shared" si="7"/>
        <v>0</v>
      </c>
      <c r="BJ132" s="13" t="s">
        <v>82</v>
      </c>
      <c r="BK132" s="148">
        <f t="shared" si="8"/>
        <v>0</v>
      </c>
      <c r="BL132" s="13" t="s">
        <v>201</v>
      </c>
      <c r="BM132" s="147" t="s">
        <v>258</v>
      </c>
    </row>
    <row r="133" spans="2:65" s="1" customFormat="1" ht="24.2" customHeight="1">
      <c r="B133" s="135"/>
      <c r="C133" s="136" t="s">
        <v>234</v>
      </c>
      <c r="D133" s="136" t="s">
        <v>197</v>
      </c>
      <c r="E133" s="137" t="s">
        <v>2751</v>
      </c>
      <c r="F133" s="138" t="s">
        <v>2752</v>
      </c>
      <c r="G133" s="139" t="s">
        <v>336</v>
      </c>
      <c r="H133" s="140">
        <v>2</v>
      </c>
      <c r="I133" s="141"/>
      <c r="J133" s="141"/>
      <c r="K133" s="142"/>
      <c r="L133" s="25"/>
      <c r="M133" s="143" t="s">
        <v>1</v>
      </c>
      <c r="N133" s="144" t="s">
        <v>35</v>
      </c>
      <c r="O133" s="145">
        <v>22.295000000000002</v>
      </c>
      <c r="P133" s="145">
        <f t="shared" si="0"/>
        <v>44.59</v>
      </c>
      <c r="Q133" s="145">
        <v>0</v>
      </c>
      <c r="R133" s="145">
        <f t="shared" si="1"/>
        <v>0</v>
      </c>
      <c r="S133" s="145">
        <v>0</v>
      </c>
      <c r="T133" s="146">
        <f t="shared" si="2"/>
        <v>0</v>
      </c>
      <c r="AR133" s="147" t="s">
        <v>201</v>
      </c>
      <c r="AT133" s="147" t="s">
        <v>197</v>
      </c>
      <c r="AU133" s="147" t="s">
        <v>82</v>
      </c>
      <c r="AY133" s="13" t="s">
        <v>195</v>
      </c>
      <c r="BE133" s="148">
        <f t="shared" si="3"/>
        <v>0</v>
      </c>
      <c r="BF133" s="148">
        <f t="shared" si="4"/>
        <v>0</v>
      </c>
      <c r="BG133" s="148">
        <f t="shared" si="5"/>
        <v>0</v>
      </c>
      <c r="BH133" s="148">
        <f t="shared" si="6"/>
        <v>0</v>
      </c>
      <c r="BI133" s="148">
        <f t="shared" si="7"/>
        <v>0</v>
      </c>
      <c r="BJ133" s="13" t="s">
        <v>82</v>
      </c>
      <c r="BK133" s="148">
        <f t="shared" si="8"/>
        <v>0</v>
      </c>
      <c r="BL133" s="13" t="s">
        <v>201</v>
      </c>
      <c r="BM133" s="147" t="s">
        <v>261</v>
      </c>
    </row>
    <row r="134" spans="2:65" s="1" customFormat="1" ht="24.2" customHeight="1">
      <c r="B134" s="135"/>
      <c r="C134" s="136" t="s">
        <v>238</v>
      </c>
      <c r="D134" s="136" t="s">
        <v>197</v>
      </c>
      <c r="E134" s="137" t="s">
        <v>2753</v>
      </c>
      <c r="F134" s="138" t="s">
        <v>2754</v>
      </c>
      <c r="G134" s="139" t="s">
        <v>229</v>
      </c>
      <c r="H134" s="140">
        <v>1418</v>
      </c>
      <c r="I134" s="141"/>
      <c r="J134" s="141"/>
      <c r="K134" s="142"/>
      <c r="L134" s="25"/>
      <c r="M134" s="143" t="s">
        <v>1</v>
      </c>
      <c r="N134" s="144" t="s">
        <v>35</v>
      </c>
      <c r="O134" s="145">
        <v>1.4999999999999999E-2</v>
      </c>
      <c r="P134" s="145">
        <f t="shared" si="0"/>
        <v>21.27</v>
      </c>
      <c r="Q134" s="145">
        <v>0</v>
      </c>
      <c r="R134" s="145">
        <f t="shared" si="1"/>
        <v>0</v>
      </c>
      <c r="S134" s="145">
        <v>0</v>
      </c>
      <c r="T134" s="146">
        <f t="shared" si="2"/>
        <v>0</v>
      </c>
      <c r="AR134" s="147" t="s">
        <v>201</v>
      </c>
      <c r="AT134" s="147" t="s">
        <v>197</v>
      </c>
      <c r="AU134" s="147" t="s">
        <v>82</v>
      </c>
      <c r="AY134" s="13" t="s">
        <v>195</v>
      </c>
      <c r="BE134" s="148">
        <f t="shared" si="3"/>
        <v>0</v>
      </c>
      <c r="BF134" s="148">
        <f t="shared" si="4"/>
        <v>0</v>
      </c>
      <c r="BG134" s="148">
        <f t="shared" si="5"/>
        <v>0</v>
      </c>
      <c r="BH134" s="148">
        <f t="shared" si="6"/>
        <v>0</v>
      </c>
      <c r="BI134" s="148">
        <f t="shared" si="7"/>
        <v>0</v>
      </c>
      <c r="BJ134" s="13" t="s">
        <v>82</v>
      </c>
      <c r="BK134" s="148">
        <f t="shared" si="8"/>
        <v>0</v>
      </c>
      <c r="BL134" s="13" t="s">
        <v>201</v>
      </c>
      <c r="BM134" s="147" t="s">
        <v>265</v>
      </c>
    </row>
    <row r="135" spans="2:65" s="1" customFormat="1" ht="33" customHeight="1">
      <c r="B135" s="135"/>
      <c r="C135" s="136" t="s">
        <v>241</v>
      </c>
      <c r="D135" s="136" t="s">
        <v>197</v>
      </c>
      <c r="E135" s="137" t="s">
        <v>2755</v>
      </c>
      <c r="F135" s="138" t="s">
        <v>2756</v>
      </c>
      <c r="G135" s="139" t="s">
        <v>336</v>
      </c>
      <c r="H135" s="140">
        <v>654</v>
      </c>
      <c r="I135" s="141"/>
      <c r="J135" s="141"/>
      <c r="K135" s="142"/>
      <c r="L135" s="25"/>
      <c r="M135" s="143" t="s">
        <v>1</v>
      </c>
      <c r="N135" s="144" t="s">
        <v>35</v>
      </c>
      <c r="O135" s="145">
        <v>0.38912000000000002</v>
      </c>
      <c r="P135" s="145">
        <f t="shared" si="0"/>
        <v>254.48448000000002</v>
      </c>
      <c r="Q135" s="145">
        <v>0</v>
      </c>
      <c r="R135" s="145">
        <f t="shared" si="1"/>
        <v>0</v>
      </c>
      <c r="S135" s="145">
        <v>0</v>
      </c>
      <c r="T135" s="146">
        <f t="shared" si="2"/>
        <v>0</v>
      </c>
      <c r="AR135" s="147" t="s">
        <v>201</v>
      </c>
      <c r="AT135" s="147" t="s">
        <v>197</v>
      </c>
      <c r="AU135" s="147" t="s">
        <v>82</v>
      </c>
      <c r="AY135" s="13" t="s">
        <v>195</v>
      </c>
      <c r="BE135" s="148">
        <f t="shared" si="3"/>
        <v>0</v>
      </c>
      <c r="BF135" s="148">
        <f t="shared" si="4"/>
        <v>0</v>
      </c>
      <c r="BG135" s="148">
        <f t="shared" si="5"/>
        <v>0</v>
      </c>
      <c r="BH135" s="148">
        <f t="shared" si="6"/>
        <v>0</v>
      </c>
      <c r="BI135" s="148">
        <f t="shared" si="7"/>
        <v>0</v>
      </c>
      <c r="BJ135" s="13" t="s">
        <v>82</v>
      </c>
      <c r="BK135" s="148">
        <f t="shared" si="8"/>
        <v>0</v>
      </c>
      <c r="BL135" s="13" t="s">
        <v>201</v>
      </c>
      <c r="BM135" s="147" t="s">
        <v>268</v>
      </c>
    </row>
    <row r="136" spans="2:65" s="1" customFormat="1" ht="33" customHeight="1">
      <c r="B136" s="135"/>
      <c r="C136" s="136" t="s">
        <v>244</v>
      </c>
      <c r="D136" s="136" t="s">
        <v>197</v>
      </c>
      <c r="E136" s="137" t="s">
        <v>2757</v>
      </c>
      <c r="F136" s="138" t="s">
        <v>2758</v>
      </c>
      <c r="G136" s="139" t="s">
        <v>336</v>
      </c>
      <c r="H136" s="140">
        <v>14</v>
      </c>
      <c r="I136" s="141"/>
      <c r="J136" s="141"/>
      <c r="K136" s="142"/>
      <c r="L136" s="25"/>
      <c r="M136" s="143" t="s">
        <v>1</v>
      </c>
      <c r="N136" s="144" t="s">
        <v>35</v>
      </c>
      <c r="O136" s="145">
        <v>5.6689999999999996</v>
      </c>
      <c r="P136" s="145">
        <f t="shared" si="0"/>
        <v>79.366</v>
      </c>
      <c r="Q136" s="145">
        <v>0</v>
      </c>
      <c r="R136" s="145">
        <f t="shared" si="1"/>
        <v>0</v>
      </c>
      <c r="S136" s="145">
        <v>0</v>
      </c>
      <c r="T136" s="146">
        <f t="shared" si="2"/>
        <v>0</v>
      </c>
      <c r="AR136" s="147" t="s">
        <v>201</v>
      </c>
      <c r="AT136" s="147" t="s">
        <v>197</v>
      </c>
      <c r="AU136" s="147" t="s">
        <v>82</v>
      </c>
      <c r="AY136" s="13" t="s">
        <v>195</v>
      </c>
      <c r="BE136" s="148">
        <f t="shared" si="3"/>
        <v>0</v>
      </c>
      <c r="BF136" s="148">
        <f t="shared" si="4"/>
        <v>0</v>
      </c>
      <c r="BG136" s="148">
        <f t="shared" si="5"/>
        <v>0</v>
      </c>
      <c r="BH136" s="148">
        <f t="shared" si="6"/>
        <v>0</v>
      </c>
      <c r="BI136" s="148">
        <f t="shared" si="7"/>
        <v>0</v>
      </c>
      <c r="BJ136" s="13" t="s">
        <v>82</v>
      </c>
      <c r="BK136" s="148">
        <f t="shared" si="8"/>
        <v>0</v>
      </c>
      <c r="BL136" s="13" t="s">
        <v>201</v>
      </c>
      <c r="BM136" s="147" t="s">
        <v>273</v>
      </c>
    </row>
    <row r="137" spans="2:65" s="1" customFormat="1" ht="33" customHeight="1">
      <c r="B137" s="135"/>
      <c r="C137" s="136" t="s">
        <v>247</v>
      </c>
      <c r="D137" s="136" t="s">
        <v>197</v>
      </c>
      <c r="E137" s="137" t="s">
        <v>2759</v>
      </c>
      <c r="F137" s="138" t="s">
        <v>2760</v>
      </c>
      <c r="G137" s="139" t="s">
        <v>336</v>
      </c>
      <c r="H137" s="140">
        <v>14</v>
      </c>
      <c r="I137" s="141"/>
      <c r="J137" s="141"/>
      <c r="K137" s="142"/>
      <c r="L137" s="25"/>
      <c r="M137" s="143" t="s">
        <v>1</v>
      </c>
      <c r="N137" s="144" t="s">
        <v>35</v>
      </c>
      <c r="O137" s="145">
        <v>0.86199999999999999</v>
      </c>
      <c r="P137" s="145">
        <f t="shared" si="0"/>
        <v>12.068</v>
      </c>
      <c r="Q137" s="145">
        <v>4.8000000000000001E-4</v>
      </c>
      <c r="R137" s="145">
        <f t="shared" si="1"/>
        <v>6.7200000000000003E-3</v>
      </c>
      <c r="S137" s="145">
        <v>0</v>
      </c>
      <c r="T137" s="146">
        <f t="shared" si="2"/>
        <v>0</v>
      </c>
      <c r="AR137" s="147" t="s">
        <v>201</v>
      </c>
      <c r="AT137" s="147" t="s">
        <v>197</v>
      </c>
      <c r="AU137" s="147" t="s">
        <v>82</v>
      </c>
      <c r="AY137" s="13" t="s">
        <v>195</v>
      </c>
      <c r="BE137" s="148">
        <f t="shared" si="3"/>
        <v>0</v>
      </c>
      <c r="BF137" s="148">
        <f t="shared" si="4"/>
        <v>0</v>
      </c>
      <c r="BG137" s="148">
        <f t="shared" si="5"/>
        <v>0</v>
      </c>
      <c r="BH137" s="148">
        <f t="shared" si="6"/>
        <v>0</v>
      </c>
      <c r="BI137" s="148">
        <f t="shared" si="7"/>
        <v>0</v>
      </c>
      <c r="BJ137" s="13" t="s">
        <v>82</v>
      </c>
      <c r="BK137" s="148">
        <f t="shared" si="8"/>
        <v>0</v>
      </c>
      <c r="BL137" s="13" t="s">
        <v>201</v>
      </c>
      <c r="BM137" s="147" t="s">
        <v>276</v>
      </c>
    </row>
    <row r="138" spans="2:65" s="1" customFormat="1" ht="33" customHeight="1">
      <c r="B138" s="135"/>
      <c r="C138" s="136" t="s">
        <v>251</v>
      </c>
      <c r="D138" s="136" t="s">
        <v>197</v>
      </c>
      <c r="E138" s="137" t="s">
        <v>2761</v>
      </c>
      <c r="F138" s="138" t="s">
        <v>2762</v>
      </c>
      <c r="G138" s="139" t="s">
        <v>336</v>
      </c>
      <c r="H138" s="140">
        <v>225</v>
      </c>
      <c r="I138" s="141"/>
      <c r="J138" s="141"/>
      <c r="K138" s="142"/>
      <c r="L138" s="25"/>
      <c r="M138" s="143" t="s">
        <v>1</v>
      </c>
      <c r="N138" s="144" t="s">
        <v>35</v>
      </c>
      <c r="O138" s="145">
        <v>6.5070000000000003E-2</v>
      </c>
      <c r="P138" s="145">
        <f t="shared" si="0"/>
        <v>14.640750000000001</v>
      </c>
      <c r="Q138" s="145">
        <v>0</v>
      </c>
      <c r="R138" s="145">
        <f t="shared" si="1"/>
        <v>0</v>
      </c>
      <c r="S138" s="145">
        <v>0</v>
      </c>
      <c r="T138" s="146">
        <f t="shared" si="2"/>
        <v>0</v>
      </c>
      <c r="AR138" s="147" t="s">
        <v>201</v>
      </c>
      <c r="AT138" s="147" t="s">
        <v>197</v>
      </c>
      <c r="AU138" s="147" t="s">
        <v>82</v>
      </c>
      <c r="AY138" s="13" t="s">
        <v>195</v>
      </c>
      <c r="BE138" s="148">
        <f t="shared" si="3"/>
        <v>0</v>
      </c>
      <c r="BF138" s="148">
        <f t="shared" si="4"/>
        <v>0</v>
      </c>
      <c r="BG138" s="148">
        <f t="shared" si="5"/>
        <v>0</v>
      </c>
      <c r="BH138" s="148">
        <f t="shared" si="6"/>
        <v>0</v>
      </c>
      <c r="BI138" s="148">
        <f t="shared" si="7"/>
        <v>0</v>
      </c>
      <c r="BJ138" s="13" t="s">
        <v>82</v>
      </c>
      <c r="BK138" s="148">
        <f t="shared" si="8"/>
        <v>0</v>
      </c>
      <c r="BL138" s="13" t="s">
        <v>201</v>
      </c>
      <c r="BM138" s="147" t="s">
        <v>279</v>
      </c>
    </row>
    <row r="139" spans="2:65" s="1" customFormat="1" ht="33" customHeight="1">
      <c r="B139" s="135"/>
      <c r="C139" s="136" t="s">
        <v>255</v>
      </c>
      <c r="D139" s="136" t="s">
        <v>197</v>
      </c>
      <c r="E139" s="137" t="s">
        <v>2763</v>
      </c>
      <c r="F139" s="138" t="s">
        <v>2764</v>
      </c>
      <c r="G139" s="139" t="s">
        <v>336</v>
      </c>
      <c r="H139" s="140">
        <v>96</v>
      </c>
      <c r="I139" s="141"/>
      <c r="J139" s="141"/>
      <c r="K139" s="142"/>
      <c r="L139" s="25"/>
      <c r="M139" s="143" t="s">
        <v>1</v>
      </c>
      <c r="N139" s="144" t="s">
        <v>35</v>
      </c>
      <c r="O139" s="145">
        <v>0.18407000000000001</v>
      </c>
      <c r="P139" s="145">
        <f t="shared" si="0"/>
        <v>17.670720000000003</v>
      </c>
      <c r="Q139" s="145">
        <v>0</v>
      </c>
      <c r="R139" s="145">
        <f t="shared" si="1"/>
        <v>0</v>
      </c>
      <c r="S139" s="145">
        <v>0</v>
      </c>
      <c r="T139" s="146">
        <f t="shared" si="2"/>
        <v>0</v>
      </c>
      <c r="AR139" s="147" t="s">
        <v>201</v>
      </c>
      <c r="AT139" s="147" t="s">
        <v>197</v>
      </c>
      <c r="AU139" s="147" t="s">
        <v>82</v>
      </c>
      <c r="AY139" s="13" t="s">
        <v>195</v>
      </c>
      <c r="BE139" s="148">
        <f t="shared" si="3"/>
        <v>0</v>
      </c>
      <c r="BF139" s="148">
        <f t="shared" si="4"/>
        <v>0</v>
      </c>
      <c r="BG139" s="148">
        <f t="shared" si="5"/>
        <v>0</v>
      </c>
      <c r="BH139" s="148">
        <f t="shared" si="6"/>
        <v>0</v>
      </c>
      <c r="BI139" s="148">
        <f t="shared" si="7"/>
        <v>0</v>
      </c>
      <c r="BJ139" s="13" t="s">
        <v>82</v>
      </c>
      <c r="BK139" s="148">
        <f t="shared" si="8"/>
        <v>0</v>
      </c>
      <c r="BL139" s="13" t="s">
        <v>201</v>
      </c>
      <c r="BM139" s="147" t="s">
        <v>285</v>
      </c>
    </row>
    <row r="140" spans="2:65" s="1" customFormat="1" ht="24.2" customHeight="1">
      <c r="B140" s="135"/>
      <c r="C140" s="136" t="s">
        <v>254</v>
      </c>
      <c r="D140" s="136" t="s">
        <v>197</v>
      </c>
      <c r="E140" s="137" t="s">
        <v>2765</v>
      </c>
      <c r="F140" s="138" t="s">
        <v>2766</v>
      </c>
      <c r="G140" s="139" t="s">
        <v>229</v>
      </c>
      <c r="H140" s="140">
        <v>1810</v>
      </c>
      <c r="I140" s="141"/>
      <c r="J140" s="141"/>
      <c r="K140" s="142"/>
      <c r="L140" s="25"/>
      <c r="M140" s="143" t="s">
        <v>1</v>
      </c>
      <c r="N140" s="144" t="s">
        <v>35</v>
      </c>
      <c r="O140" s="145">
        <v>3.0000000000000001E-3</v>
      </c>
      <c r="P140" s="145">
        <f t="shared" si="0"/>
        <v>5.43</v>
      </c>
      <c r="Q140" s="145">
        <v>1.7999999999999999E-6</v>
      </c>
      <c r="R140" s="145">
        <f t="shared" si="1"/>
        <v>3.258E-3</v>
      </c>
      <c r="S140" s="145">
        <v>0</v>
      </c>
      <c r="T140" s="146">
        <f t="shared" si="2"/>
        <v>0</v>
      </c>
      <c r="AR140" s="147" t="s">
        <v>201</v>
      </c>
      <c r="AT140" s="147" t="s">
        <v>197</v>
      </c>
      <c r="AU140" s="147" t="s">
        <v>82</v>
      </c>
      <c r="AY140" s="13" t="s">
        <v>195</v>
      </c>
      <c r="BE140" s="148">
        <f t="shared" si="3"/>
        <v>0</v>
      </c>
      <c r="BF140" s="148">
        <f t="shared" si="4"/>
        <v>0</v>
      </c>
      <c r="BG140" s="148">
        <f t="shared" si="5"/>
        <v>0</v>
      </c>
      <c r="BH140" s="148">
        <f t="shared" si="6"/>
        <v>0</v>
      </c>
      <c r="BI140" s="148">
        <f t="shared" si="7"/>
        <v>0</v>
      </c>
      <c r="BJ140" s="13" t="s">
        <v>82</v>
      </c>
      <c r="BK140" s="148">
        <f t="shared" si="8"/>
        <v>0</v>
      </c>
      <c r="BL140" s="13" t="s">
        <v>201</v>
      </c>
      <c r="BM140" s="147" t="s">
        <v>287</v>
      </c>
    </row>
    <row r="141" spans="2:65" s="1" customFormat="1" ht="24.2" customHeight="1">
      <c r="B141" s="135"/>
      <c r="C141" s="136" t="s">
        <v>262</v>
      </c>
      <c r="D141" s="136" t="s">
        <v>197</v>
      </c>
      <c r="E141" s="137" t="s">
        <v>2767</v>
      </c>
      <c r="F141" s="138" t="s">
        <v>2768</v>
      </c>
      <c r="G141" s="139" t="s">
        <v>229</v>
      </c>
      <c r="H141" s="140">
        <v>392</v>
      </c>
      <c r="I141" s="141"/>
      <c r="J141" s="141"/>
      <c r="K141" s="142"/>
      <c r="L141" s="25"/>
      <c r="M141" s="143" t="s">
        <v>1</v>
      </c>
      <c r="N141" s="144" t="s">
        <v>35</v>
      </c>
      <c r="O141" s="145">
        <v>0.158</v>
      </c>
      <c r="P141" s="145">
        <f t="shared" si="0"/>
        <v>61.936</v>
      </c>
      <c r="Q141" s="145">
        <v>0</v>
      </c>
      <c r="R141" s="145">
        <f t="shared" si="1"/>
        <v>0</v>
      </c>
      <c r="S141" s="145">
        <v>0</v>
      </c>
      <c r="T141" s="146">
        <f t="shared" si="2"/>
        <v>0</v>
      </c>
      <c r="AR141" s="147" t="s">
        <v>201</v>
      </c>
      <c r="AT141" s="147" t="s">
        <v>197</v>
      </c>
      <c r="AU141" s="147" t="s">
        <v>82</v>
      </c>
      <c r="AY141" s="13" t="s">
        <v>195</v>
      </c>
      <c r="BE141" s="148">
        <f t="shared" si="3"/>
        <v>0</v>
      </c>
      <c r="BF141" s="148">
        <f t="shared" si="4"/>
        <v>0</v>
      </c>
      <c r="BG141" s="148">
        <f t="shared" si="5"/>
        <v>0</v>
      </c>
      <c r="BH141" s="148">
        <f t="shared" si="6"/>
        <v>0</v>
      </c>
      <c r="BI141" s="148">
        <f t="shared" si="7"/>
        <v>0</v>
      </c>
      <c r="BJ141" s="13" t="s">
        <v>82</v>
      </c>
      <c r="BK141" s="148">
        <f t="shared" si="8"/>
        <v>0</v>
      </c>
      <c r="BL141" s="13" t="s">
        <v>201</v>
      </c>
      <c r="BM141" s="147" t="s">
        <v>292</v>
      </c>
    </row>
    <row r="142" spans="2:65" s="1" customFormat="1" ht="24.2" customHeight="1">
      <c r="B142" s="135"/>
      <c r="C142" s="136" t="s">
        <v>258</v>
      </c>
      <c r="D142" s="136" t="s">
        <v>197</v>
      </c>
      <c r="E142" s="137" t="s">
        <v>2769</v>
      </c>
      <c r="F142" s="138" t="s">
        <v>2770</v>
      </c>
      <c r="G142" s="139" t="s">
        <v>200</v>
      </c>
      <c r="H142" s="140">
        <v>100</v>
      </c>
      <c r="I142" s="141"/>
      <c r="J142" s="141"/>
      <c r="K142" s="142"/>
      <c r="L142" s="25"/>
      <c r="M142" s="143" t="s">
        <v>1</v>
      </c>
      <c r="N142" s="144" t="s">
        <v>35</v>
      </c>
      <c r="O142" s="145">
        <v>4.6950000000000003</v>
      </c>
      <c r="P142" s="145">
        <f t="shared" si="0"/>
        <v>469.5</v>
      </c>
      <c r="Q142" s="145">
        <v>0</v>
      </c>
      <c r="R142" s="145">
        <f t="shared" si="1"/>
        <v>0</v>
      </c>
      <c r="S142" s="145">
        <v>0</v>
      </c>
      <c r="T142" s="146">
        <f t="shared" si="2"/>
        <v>0</v>
      </c>
      <c r="AR142" s="147" t="s">
        <v>201</v>
      </c>
      <c r="AT142" s="147" t="s">
        <v>197</v>
      </c>
      <c r="AU142" s="147" t="s">
        <v>82</v>
      </c>
      <c r="AY142" s="13" t="s">
        <v>195</v>
      </c>
      <c r="BE142" s="148">
        <f t="shared" si="3"/>
        <v>0</v>
      </c>
      <c r="BF142" s="148">
        <f t="shared" si="4"/>
        <v>0</v>
      </c>
      <c r="BG142" s="148">
        <f t="shared" si="5"/>
        <v>0</v>
      </c>
      <c r="BH142" s="148">
        <f t="shared" si="6"/>
        <v>0</v>
      </c>
      <c r="BI142" s="148">
        <f t="shared" si="7"/>
        <v>0</v>
      </c>
      <c r="BJ142" s="13" t="s">
        <v>82</v>
      </c>
      <c r="BK142" s="148">
        <f t="shared" si="8"/>
        <v>0</v>
      </c>
      <c r="BL142" s="13" t="s">
        <v>201</v>
      </c>
      <c r="BM142" s="147" t="s">
        <v>295</v>
      </c>
    </row>
    <row r="143" spans="2:65" s="11" customFormat="1" ht="22.9" customHeight="1">
      <c r="B143" s="124"/>
      <c r="D143" s="125" t="s">
        <v>68</v>
      </c>
      <c r="E143" s="133" t="s">
        <v>2325</v>
      </c>
      <c r="F143" s="133" t="s">
        <v>2771</v>
      </c>
      <c r="J143" s="134"/>
      <c r="L143" s="124"/>
      <c r="M143" s="128"/>
      <c r="P143" s="129">
        <f>SUM(P144:P176)</f>
        <v>0</v>
      </c>
      <c r="R143" s="129">
        <f>SUM(R144:R176)</f>
        <v>3.62E-3</v>
      </c>
      <c r="T143" s="130">
        <f>SUM(T144:T176)</f>
        <v>0</v>
      </c>
      <c r="AR143" s="125" t="s">
        <v>76</v>
      </c>
      <c r="AT143" s="131" t="s">
        <v>68</v>
      </c>
      <c r="AU143" s="131" t="s">
        <v>76</v>
      </c>
      <c r="AY143" s="125" t="s">
        <v>195</v>
      </c>
      <c r="BK143" s="132">
        <f>SUM(BK144:BK176)</f>
        <v>0</v>
      </c>
    </row>
    <row r="144" spans="2:65" s="1" customFormat="1" ht="24.2" customHeight="1">
      <c r="B144" s="135"/>
      <c r="C144" s="149" t="s">
        <v>269</v>
      </c>
      <c r="D144" s="149" t="s">
        <v>270</v>
      </c>
      <c r="E144" s="150" t="s">
        <v>2772</v>
      </c>
      <c r="F144" s="151" t="s">
        <v>2773</v>
      </c>
      <c r="G144" s="152" t="s">
        <v>336</v>
      </c>
      <c r="H144" s="153">
        <v>0.72399999999999998</v>
      </c>
      <c r="I144" s="154"/>
      <c r="J144" s="154"/>
      <c r="K144" s="155"/>
      <c r="L144" s="156"/>
      <c r="M144" s="157" t="s">
        <v>1</v>
      </c>
      <c r="N144" s="158" t="s">
        <v>35</v>
      </c>
      <c r="O144" s="145">
        <v>0</v>
      </c>
      <c r="P144" s="145">
        <f t="shared" ref="P144:P176" si="9">O144*H144</f>
        <v>0</v>
      </c>
      <c r="Q144" s="145">
        <v>5.0000000000000001E-3</v>
      </c>
      <c r="R144" s="145">
        <f t="shared" ref="R144:R176" si="10">Q144*H144</f>
        <v>3.62E-3</v>
      </c>
      <c r="S144" s="145">
        <v>0</v>
      </c>
      <c r="T144" s="146">
        <f t="shared" ref="T144:T176" si="11">S144*H144</f>
        <v>0</v>
      </c>
      <c r="AR144" s="147" t="s">
        <v>222</v>
      </c>
      <c r="AT144" s="147" t="s">
        <v>270</v>
      </c>
      <c r="AU144" s="147" t="s">
        <v>82</v>
      </c>
      <c r="AY144" s="13" t="s">
        <v>195</v>
      </c>
      <c r="BE144" s="148">
        <f t="shared" ref="BE144:BE176" si="12">IF(N144="základná",J144,0)</f>
        <v>0</v>
      </c>
      <c r="BF144" s="148">
        <f t="shared" ref="BF144:BF176" si="13">IF(N144="znížená",J144,0)</f>
        <v>0</v>
      </c>
      <c r="BG144" s="148">
        <f t="shared" ref="BG144:BG176" si="14">IF(N144="zákl. prenesená",J144,0)</f>
        <v>0</v>
      </c>
      <c r="BH144" s="148">
        <f t="shared" ref="BH144:BH176" si="15">IF(N144="zníž. prenesená",J144,0)</f>
        <v>0</v>
      </c>
      <c r="BI144" s="148">
        <f t="shared" ref="BI144:BI176" si="16">IF(N144="nulová",J144,0)</f>
        <v>0</v>
      </c>
      <c r="BJ144" s="13" t="s">
        <v>82</v>
      </c>
      <c r="BK144" s="148">
        <f t="shared" ref="BK144:BK176" si="17">ROUND(I144*H144,2)</f>
        <v>0</v>
      </c>
      <c r="BL144" s="13" t="s">
        <v>201</v>
      </c>
      <c r="BM144" s="147" t="s">
        <v>300</v>
      </c>
    </row>
    <row r="145" spans="2:65" s="1" customFormat="1" ht="16.5" customHeight="1">
      <c r="B145" s="135"/>
      <c r="C145" s="149" t="s">
        <v>261</v>
      </c>
      <c r="D145" s="149" t="s">
        <v>270</v>
      </c>
      <c r="E145" s="150" t="s">
        <v>2774</v>
      </c>
      <c r="F145" s="151" t="s">
        <v>2775</v>
      </c>
      <c r="G145" s="152" t="s">
        <v>336</v>
      </c>
      <c r="H145" s="153">
        <v>2</v>
      </c>
      <c r="I145" s="154"/>
      <c r="J145" s="154"/>
      <c r="K145" s="155"/>
      <c r="L145" s="156"/>
      <c r="M145" s="157" t="s">
        <v>1</v>
      </c>
      <c r="N145" s="158" t="s">
        <v>35</v>
      </c>
      <c r="O145" s="145">
        <v>0</v>
      </c>
      <c r="P145" s="145">
        <f t="shared" si="9"/>
        <v>0</v>
      </c>
      <c r="Q145" s="145">
        <v>0</v>
      </c>
      <c r="R145" s="145">
        <f t="shared" si="10"/>
        <v>0</v>
      </c>
      <c r="S145" s="145">
        <v>0</v>
      </c>
      <c r="T145" s="146">
        <f t="shared" si="11"/>
        <v>0</v>
      </c>
      <c r="AR145" s="147" t="s">
        <v>222</v>
      </c>
      <c r="AT145" s="147" t="s">
        <v>270</v>
      </c>
      <c r="AU145" s="147" t="s">
        <v>82</v>
      </c>
      <c r="AY145" s="13" t="s">
        <v>195</v>
      </c>
      <c r="BE145" s="148">
        <f t="shared" si="12"/>
        <v>0</v>
      </c>
      <c r="BF145" s="148">
        <f t="shared" si="13"/>
        <v>0</v>
      </c>
      <c r="BG145" s="148">
        <f t="shared" si="14"/>
        <v>0</v>
      </c>
      <c r="BH145" s="148">
        <f t="shared" si="15"/>
        <v>0</v>
      </c>
      <c r="BI145" s="148">
        <f t="shared" si="16"/>
        <v>0</v>
      </c>
      <c r="BJ145" s="13" t="s">
        <v>82</v>
      </c>
      <c r="BK145" s="148">
        <f t="shared" si="17"/>
        <v>0</v>
      </c>
      <c r="BL145" s="13" t="s">
        <v>201</v>
      </c>
      <c r="BM145" s="147" t="s">
        <v>303</v>
      </c>
    </row>
    <row r="146" spans="2:65" s="1" customFormat="1" ht="16.5" customHeight="1">
      <c r="B146" s="135"/>
      <c r="C146" s="149" t="s">
        <v>7</v>
      </c>
      <c r="D146" s="149" t="s">
        <v>270</v>
      </c>
      <c r="E146" s="150" t="s">
        <v>2776</v>
      </c>
      <c r="F146" s="151" t="s">
        <v>2777</v>
      </c>
      <c r="G146" s="152" t="s">
        <v>336</v>
      </c>
      <c r="H146" s="153">
        <v>3</v>
      </c>
      <c r="I146" s="154"/>
      <c r="J146" s="154"/>
      <c r="K146" s="155"/>
      <c r="L146" s="156"/>
      <c r="M146" s="157" t="s">
        <v>1</v>
      </c>
      <c r="N146" s="158" t="s">
        <v>35</v>
      </c>
      <c r="O146" s="145">
        <v>0</v>
      </c>
      <c r="P146" s="145">
        <f t="shared" si="9"/>
        <v>0</v>
      </c>
      <c r="Q146" s="145">
        <v>0</v>
      </c>
      <c r="R146" s="145">
        <f t="shared" si="10"/>
        <v>0</v>
      </c>
      <c r="S146" s="145">
        <v>0</v>
      </c>
      <c r="T146" s="146">
        <f t="shared" si="11"/>
        <v>0</v>
      </c>
      <c r="AR146" s="147" t="s">
        <v>222</v>
      </c>
      <c r="AT146" s="147" t="s">
        <v>270</v>
      </c>
      <c r="AU146" s="147" t="s">
        <v>82</v>
      </c>
      <c r="AY146" s="13" t="s">
        <v>195</v>
      </c>
      <c r="BE146" s="148">
        <f t="shared" si="12"/>
        <v>0</v>
      </c>
      <c r="BF146" s="148">
        <f t="shared" si="13"/>
        <v>0</v>
      </c>
      <c r="BG146" s="148">
        <f t="shared" si="14"/>
        <v>0</v>
      </c>
      <c r="BH146" s="148">
        <f t="shared" si="15"/>
        <v>0</v>
      </c>
      <c r="BI146" s="148">
        <f t="shared" si="16"/>
        <v>0</v>
      </c>
      <c r="BJ146" s="13" t="s">
        <v>82</v>
      </c>
      <c r="BK146" s="148">
        <f t="shared" si="17"/>
        <v>0</v>
      </c>
      <c r="BL146" s="13" t="s">
        <v>201</v>
      </c>
      <c r="BM146" s="147" t="s">
        <v>307</v>
      </c>
    </row>
    <row r="147" spans="2:65" s="1" customFormat="1" ht="16.5" customHeight="1">
      <c r="B147" s="135"/>
      <c r="C147" s="149" t="s">
        <v>265</v>
      </c>
      <c r="D147" s="149" t="s">
        <v>270</v>
      </c>
      <c r="E147" s="150" t="s">
        <v>2778</v>
      </c>
      <c r="F147" s="151" t="s">
        <v>2779</v>
      </c>
      <c r="G147" s="152" t="s">
        <v>336</v>
      </c>
      <c r="H147" s="153">
        <v>9</v>
      </c>
      <c r="I147" s="154"/>
      <c r="J147" s="154"/>
      <c r="K147" s="155"/>
      <c r="L147" s="156"/>
      <c r="M147" s="157" t="s">
        <v>1</v>
      </c>
      <c r="N147" s="158" t="s">
        <v>35</v>
      </c>
      <c r="O147" s="145">
        <v>0</v>
      </c>
      <c r="P147" s="145">
        <f t="shared" si="9"/>
        <v>0</v>
      </c>
      <c r="Q147" s="145">
        <v>0</v>
      </c>
      <c r="R147" s="145">
        <f t="shared" si="10"/>
        <v>0</v>
      </c>
      <c r="S147" s="145">
        <v>0</v>
      </c>
      <c r="T147" s="146">
        <f t="shared" si="11"/>
        <v>0</v>
      </c>
      <c r="AR147" s="147" t="s">
        <v>222</v>
      </c>
      <c r="AT147" s="147" t="s">
        <v>270</v>
      </c>
      <c r="AU147" s="147" t="s">
        <v>82</v>
      </c>
      <c r="AY147" s="13" t="s">
        <v>195</v>
      </c>
      <c r="BE147" s="148">
        <f t="shared" si="12"/>
        <v>0</v>
      </c>
      <c r="BF147" s="148">
        <f t="shared" si="13"/>
        <v>0</v>
      </c>
      <c r="BG147" s="148">
        <f t="shared" si="14"/>
        <v>0</v>
      </c>
      <c r="BH147" s="148">
        <f t="shared" si="15"/>
        <v>0</v>
      </c>
      <c r="BI147" s="148">
        <f t="shared" si="16"/>
        <v>0</v>
      </c>
      <c r="BJ147" s="13" t="s">
        <v>82</v>
      </c>
      <c r="BK147" s="148">
        <f t="shared" si="17"/>
        <v>0</v>
      </c>
      <c r="BL147" s="13" t="s">
        <v>201</v>
      </c>
      <c r="BM147" s="147" t="s">
        <v>310</v>
      </c>
    </row>
    <row r="148" spans="2:65" s="1" customFormat="1" ht="16.5" customHeight="1">
      <c r="B148" s="135"/>
      <c r="C148" s="149" t="s">
        <v>286</v>
      </c>
      <c r="D148" s="149" t="s">
        <v>270</v>
      </c>
      <c r="E148" s="150" t="s">
        <v>2780</v>
      </c>
      <c r="F148" s="151" t="s">
        <v>2781</v>
      </c>
      <c r="G148" s="152" t="s">
        <v>336</v>
      </c>
      <c r="H148" s="153">
        <v>105</v>
      </c>
      <c r="I148" s="154"/>
      <c r="J148" s="154"/>
      <c r="K148" s="155"/>
      <c r="L148" s="156"/>
      <c r="M148" s="157" t="s">
        <v>1</v>
      </c>
      <c r="N148" s="158" t="s">
        <v>35</v>
      </c>
      <c r="O148" s="145">
        <v>0</v>
      </c>
      <c r="P148" s="145">
        <f t="shared" si="9"/>
        <v>0</v>
      </c>
      <c r="Q148" s="145">
        <v>0</v>
      </c>
      <c r="R148" s="145">
        <f t="shared" si="10"/>
        <v>0</v>
      </c>
      <c r="S148" s="145">
        <v>0</v>
      </c>
      <c r="T148" s="146">
        <f t="shared" si="11"/>
        <v>0</v>
      </c>
      <c r="AR148" s="147" t="s">
        <v>222</v>
      </c>
      <c r="AT148" s="147" t="s">
        <v>270</v>
      </c>
      <c r="AU148" s="147" t="s">
        <v>82</v>
      </c>
      <c r="AY148" s="13" t="s">
        <v>195</v>
      </c>
      <c r="BE148" s="148">
        <f t="shared" si="12"/>
        <v>0</v>
      </c>
      <c r="BF148" s="148">
        <f t="shared" si="13"/>
        <v>0</v>
      </c>
      <c r="BG148" s="148">
        <f t="shared" si="14"/>
        <v>0</v>
      </c>
      <c r="BH148" s="148">
        <f t="shared" si="15"/>
        <v>0</v>
      </c>
      <c r="BI148" s="148">
        <f t="shared" si="16"/>
        <v>0</v>
      </c>
      <c r="BJ148" s="13" t="s">
        <v>82</v>
      </c>
      <c r="BK148" s="148">
        <f t="shared" si="17"/>
        <v>0</v>
      </c>
      <c r="BL148" s="13" t="s">
        <v>201</v>
      </c>
      <c r="BM148" s="147" t="s">
        <v>314</v>
      </c>
    </row>
    <row r="149" spans="2:65" s="1" customFormat="1" ht="16.5" customHeight="1">
      <c r="B149" s="135"/>
      <c r="C149" s="149" t="s">
        <v>268</v>
      </c>
      <c r="D149" s="149" t="s">
        <v>270</v>
      </c>
      <c r="E149" s="150" t="s">
        <v>2782</v>
      </c>
      <c r="F149" s="151" t="s">
        <v>2783</v>
      </c>
      <c r="G149" s="152" t="s">
        <v>336</v>
      </c>
      <c r="H149" s="153">
        <v>96</v>
      </c>
      <c r="I149" s="154"/>
      <c r="J149" s="154"/>
      <c r="K149" s="155"/>
      <c r="L149" s="156"/>
      <c r="M149" s="157" t="s">
        <v>1</v>
      </c>
      <c r="N149" s="158" t="s">
        <v>35</v>
      </c>
      <c r="O149" s="145">
        <v>0</v>
      </c>
      <c r="P149" s="145">
        <f t="shared" si="9"/>
        <v>0</v>
      </c>
      <c r="Q149" s="145">
        <v>0</v>
      </c>
      <c r="R149" s="145">
        <f t="shared" si="10"/>
        <v>0</v>
      </c>
      <c r="S149" s="145">
        <v>0</v>
      </c>
      <c r="T149" s="146">
        <f t="shared" si="11"/>
        <v>0</v>
      </c>
      <c r="AR149" s="147" t="s">
        <v>222</v>
      </c>
      <c r="AT149" s="147" t="s">
        <v>270</v>
      </c>
      <c r="AU149" s="147" t="s">
        <v>82</v>
      </c>
      <c r="AY149" s="13" t="s">
        <v>195</v>
      </c>
      <c r="BE149" s="148">
        <f t="shared" si="12"/>
        <v>0</v>
      </c>
      <c r="BF149" s="148">
        <f t="shared" si="13"/>
        <v>0</v>
      </c>
      <c r="BG149" s="148">
        <f t="shared" si="14"/>
        <v>0</v>
      </c>
      <c r="BH149" s="148">
        <f t="shared" si="15"/>
        <v>0</v>
      </c>
      <c r="BI149" s="148">
        <f t="shared" si="16"/>
        <v>0</v>
      </c>
      <c r="BJ149" s="13" t="s">
        <v>82</v>
      </c>
      <c r="BK149" s="148">
        <f t="shared" si="17"/>
        <v>0</v>
      </c>
      <c r="BL149" s="13" t="s">
        <v>201</v>
      </c>
      <c r="BM149" s="147" t="s">
        <v>317</v>
      </c>
    </row>
    <row r="150" spans="2:65" s="1" customFormat="1" ht="16.5" customHeight="1">
      <c r="B150" s="135"/>
      <c r="C150" s="149" t="s">
        <v>289</v>
      </c>
      <c r="D150" s="149" t="s">
        <v>270</v>
      </c>
      <c r="E150" s="150" t="s">
        <v>2784</v>
      </c>
      <c r="F150" s="151" t="s">
        <v>2785</v>
      </c>
      <c r="G150" s="152" t="s">
        <v>336</v>
      </c>
      <c r="H150" s="153">
        <v>120</v>
      </c>
      <c r="I150" s="154"/>
      <c r="J150" s="154"/>
      <c r="K150" s="155"/>
      <c r="L150" s="156"/>
      <c r="M150" s="157" t="s">
        <v>1</v>
      </c>
      <c r="N150" s="158" t="s">
        <v>35</v>
      </c>
      <c r="O150" s="145">
        <v>0</v>
      </c>
      <c r="P150" s="145">
        <f t="shared" si="9"/>
        <v>0</v>
      </c>
      <c r="Q150" s="145">
        <v>0</v>
      </c>
      <c r="R150" s="145">
        <f t="shared" si="10"/>
        <v>0</v>
      </c>
      <c r="S150" s="145">
        <v>0</v>
      </c>
      <c r="T150" s="146">
        <f t="shared" si="11"/>
        <v>0</v>
      </c>
      <c r="AR150" s="147" t="s">
        <v>222</v>
      </c>
      <c r="AT150" s="147" t="s">
        <v>270</v>
      </c>
      <c r="AU150" s="147" t="s">
        <v>82</v>
      </c>
      <c r="AY150" s="13" t="s">
        <v>195</v>
      </c>
      <c r="BE150" s="148">
        <f t="shared" si="12"/>
        <v>0</v>
      </c>
      <c r="BF150" s="148">
        <f t="shared" si="13"/>
        <v>0</v>
      </c>
      <c r="BG150" s="148">
        <f t="shared" si="14"/>
        <v>0</v>
      </c>
      <c r="BH150" s="148">
        <f t="shared" si="15"/>
        <v>0</v>
      </c>
      <c r="BI150" s="148">
        <f t="shared" si="16"/>
        <v>0</v>
      </c>
      <c r="BJ150" s="13" t="s">
        <v>82</v>
      </c>
      <c r="BK150" s="148">
        <f t="shared" si="17"/>
        <v>0</v>
      </c>
      <c r="BL150" s="13" t="s">
        <v>201</v>
      </c>
      <c r="BM150" s="147" t="s">
        <v>322</v>
      </c>
    </row>
    <row r="151" spans="2:65" s="1" customFormat="1" ht="16.5" customHeight="1">
      <c r="B151" s="135"/>
      <c r="C151" s="149" t="s">
        <v>273</v>
      </c>
      <c r="D151" s="149" t="s">
        <v>270</v>
      </c>
      <c r="E151" s="150" t="s">
        <v>2786</v>
      </c>
      <c r="F151" s="151" t="s">
        <v>2787</v>
      </c>
      <c r="G151" s="152" t="s">
        <v>336</v>
      </c>
      <c r="H151" s="153">
        <v>10</v>
      </c>
      <c r="I151" s="154"/>
      <c r="J151" s="154"/>
      <c r="K151" s="155"/>
      <c r="L151" s="156"/>
      <c r="M151" s="157" t="s">
        <v>1</v>
      </c>
      <c r="N151" s="158" t="s">
        <v>35</v>
      </c>
      <c r="O151" s="145">
        <v>0</v>
      </c>
      <c r="P151" s="145">
        <f t="shared" si="9"/>
        <v>0</v>
      </c>
      <c r="Q151" s="145">
        <v>0</v>
      </c>
      <c r="R151" s="145">
        <f t="shared" si="10"/>
        <v>0</v>
      </c>
      <c r="S151" s="145">
        <v>0</v>
      </c>
      <c r="T151" s="146">
        <f t="shared" si="11"/>
        <v>0</v>
      </c>
      <c r="AR151" s="147" t="s">
        <v>222</v>
      </c>
      <c r="AT151" s="147" t="s">
        <v>270</v>
      </c>
      <c r="AU151" s="147" t="s">
        <v>82</v>
      </c>
      <c r="AY151" s="13" t="s">
        <v>195</v>
      </c>
      <c r="BE151" s="148">
        <f t="shared" si="12"/>
        <v>0</v>
      </c>
      <c r="BF151" s="148">
        <f t="shared" si="13"/>
        <v>0</v>
      </c>
      <c r="BG151" s="148">
        <f t="shared" si="14"/>
        <v>0</v>
      </c>
      <c r="BH151" s="148">
        <f t="shared" si="15"/>
        <v>0</v>
      </c>
      <c r="BI151" s="148">
        <f t="shared" si="16"/>
        <v>0</v>
      </c>
      <c r="BJ151" s="13" t="s">
        <v>82</v>
      </c>
      <c r="BK151" s="148">
        <f t="shared" si="17"/>
        <v>0</v>
      </c>
      <c r="BL151" s="13" t="s">
        <v>201</v>
      </c>
      <c r="BM151" s="147" t="s">
        <v>325</v>
      </c>
    </row>
    <row r="152" spans="2:65" s="1" customFormat="1" ht="16.5" customHeight="1">
      <c r="B152" s="135"/>
      <c r="C152" s="149" t="s">
        <v>296</v>
      </c>
      <c r="D152" s="149" t="s">
        <v>270</v>
      </c>
      <c r="E152" s="150" t="s">
        <v>2788</v>
      </c>
      <c r="F152" s="151" t="s">
        <v>2789</v>
      </c>
      <c r="G152" s="152" t="s">
        <v>336</v>
      </c>
      <c r="H152" s="153">
        <v>14</v>
      </c>
      <c r="I152" s="154"/>
      <c r="J152" s="154"/>
      <c r="K152" s="155"/>
      <c r="L152" s="156"/>
      <c r="M152" s="157" t="s">
        <v>1</v>
      </c>
      <c r="N152" s="158" t="s">
        <v>35</v>
      </c>
      <c r="O152" s="145">
        <v>0</v>
      </c>
      <c r="P152" s="145">
        <f t="shared" si="9"/>
        <v>0</v>
      </c>
      <c r="Q152" s="145">
        <v>0</v>
      </c>
      <c r="R152" s="145">
        <f t="shared" si="10"/>
        <v>0</v>
      </c>
      <c r="S152" s="145">
        <v>0</v>
      </c>
      <c r="T152" s="146">
        <f t="shared" si="11"/>
        <v>0</v>
      </c>
      <c r="AR152" s="147" t="s">
        <v>222</v>
      </c>
      <c r="AT152" s="147" t="s">
        <v>270</v>
      </c>
      <c r="AU152" s="147" t="s">
        <v>82</v>
      </c>
      <c r="AY152" s="13" t="s">
        <v>195</v>
      </c>
      <c r="BE152" s="148">
        <f t="shared" si="12"/>
        <v>0</v>
      </c>
      <c r="BF152" s="148">
        <f t="shared" si="13"/>
        <v>0</v>
      </c>
      <c r="BG152" s="148">
        <f t="shared" si="14"/>
        <v>0</v>
      </c>
      <c r="BH152" s="148">
        <f t="shared" si="15"/>
        <v>0</v>
      </c>
      <c r="BI152" s="148">
        <f t="shared" si="16"/>
        <v>0</v>
      </c>
      <c r="BJ152" s="13" t="s">
        <v>82</v>
      </c>
      <c r="BK152" s="148">
        <f t="shared" si="17"/>
        <v>0</v>
      </c>
      <c r="BL152" s="13" t="s">
        <v>201</v>
      </c>
      <c r="BM152" s="147" t="s">
        <v>329</v>
      </c>
    </row>
    <row r="153" spans="2:65" s="1" customFormat="1" ht="16.5" customHeight="1">
      <c r="B153" s="135"/>
      <c r="C153" s="149" t="s">
        <v>276</v>
      </c>
      <c r="D153" s="149" t="s">
        <v>270</v>
      </c>
      <c r="E153" s="150" t="s">
        <v>2790</v>
      </c>
      <c r="F153" s="151" t="s">
        <v>2791</v>
      </c>
      <c r="G153" s="152" t="s">
        <v>336</v>
      </c>
      <c r="H153" s="153">
        <v>34</v>
      </c>
      <c r="I153" s="154"/>
      <c r="J153" s="154"/>
      <c r="K153" s="155"/>
      <c r="L153" s="156"/>
      <c r="M153" s="157" t="s">
        <v>1</v>
      </c>
      <c r="N153" s="158" t="s">
        <v>35</v>
      </c>
      <c r="O153" s="145">
        <v>0</v>
      </c>
      <c r="P153" s="145">
        <f t="shared" si="9"/>
        <v>0</v>
      </c>
      <c r="Q153" s="145">
        <v>0</v>
      </c>
      <c r="R153" s="145">
        <f t="shared" si="10"/>
        <v>0</v>
      </c>
      <c r="S153" s="145">
        <v>0</v>
      </c>
      <c r="T153" s="146">
        <f t="shared" si="11"/>
        <v>0</v>
      </c>
      <c r="AR153" s="147" t="s">
        <v>222</v>
      </c>
      <c r="AT153" s="147" t="s">
        <v>270</v>
      </c>
      <c r="AU153" s="147" t="s">
        <v>82</v>
      </c>
      <c r="AY153" s="13" t="s">
        <v>195</v>
      </c>
      <c r="BE153" s="148">
        <f t="shared" si="12"/>
        <v>0</v>
      </c>
      <c r="BF153" s="148">
        <f t="shared" si="13"/>
        <v>0</v>
      </c>
      <c r="BG153" s="148">
        <f t="shared" si="14"/>
        <v>0</v>
      </c>
      <c r="BH153" s="148">
        <f t="shared" si="15"/>
        <v>0</v>
      </c>
      <c r="BI153" s="148">
        <f t="shared" si="16"/>
        <v>0</v>
      </c>
      <c r="BJ153" s="13" t="s">
        <v>82</v>
      </c>
      <c r="BK153" s="148">
        <f t="shared" si="17"/>
        <v>0</v>
      </c>
      <c r="BL153" s="13" t="s">
        <v>201</v>
      </c>
      <c r="BM153" s="147" t="s">
        <v>332</v>
      </c>
    </row>
    <row r="154" spans="2:65" s="1" customFormat="1" ht="16.5" customHeight="1">
      <c r="B154" s="135"/>
      <c r="C154" s="149" t="s">
        <v>304</v>
      </c>
      <c r="D154" s="149" t="s">
        <v>270</v>
      </c>
      <c r="E154" s="150" t="s">
        <v>2792</v>
      </c>
      <c r="F154" s="151" t="s">
        <v>2793</v>
      </c>
      <c r="G154" s="152" t="s">
        <v>336</v>
      </c>
      <c r="H154" s="153">
        <v>20</v>
      </c>
      <c r="I154" s="154"/>
      <c r="J154" s="154"/>
      <c r="K154" s="155"/>
      <c r="L154" s="156"/>
      <c r="M154" s="157" t="s">
        <v>1</v>
      </c>
      <c r="N154" s="158" t="s">
        <v>35</v>
      </c>
      <c r="O154" s="145">
        <v>0</v>
      </c>
      <c r="P154" s="145">
        <f t="shared" si="9"/>
        <v>0</v>
      </c>
      <c r="Q154" s="145">
        <v>0</v>
      </c>
      <c r="R154" s="145">
        <f t="shared" si="10"/>
        <v>0</v>
      </c>
      <c r="S154" s="145">
        <v>0</v>
      </c>
      <c r="T154" s="146">
        <f t="shared" si="11"/>
        <v>0</v>
      </c>
      <c r="AR154" s="147" t="s">
        <v>222</v>
      </c>
      <c r="AT154" s="147" t="s">
        <v>270</v>
      </c>
      <c r="AU154" s="147" t="s">
        <v>82</v>
      </c>
      <c r="AY154" s="13" t="s">
        <v>195</v>
      </c>
      <c r="BE154" s="148">
        <f t="shared" si="12"/>
        <v>0</v>
      </c>
      <c r="BF154" s="148">
        <f t="shared" si="13"/>
        <v>0</v>
      </c>
      <c r="BG154" s="148">
        <f t="shared" si="14"/>
        <v>0</v>
      </c>
      <c r="BH154" s="148">
        <f t="shared" si="15"/>
        <v>0</v>
      </c>
      <c r="BI154" s="148">
        <f t="shared" si="16"/>
        <v>0</v>
      </c>
      <c r="BJ154" s="13" t="s">
        <v>82</v>
      </c>
      <c r="BK154" s="148">
        <f t="shared" si="17"/>
        <v>0</v>
      </c>
      <c r="BL154" s="13" t="s">
        <v>201</v>
      </c>
      <c r="BM154" s="147" t="s">
        <v>418</v>
      </c>
    </row>
    <row r="155" spans="2:65" s="1" customFormat="1" ht="16.5" customHeight="1">
      <c r="B155" s="135"/>
      <c r="C155" s="149" t="s">
        <v>279</v>
      </c>
      <c r="D155" s="149" t="s">
        <v>270</v>
      </c>
      <c r="E155" s="150" t="s">
        <v>2794</v>
      </c>
      <c r="F155" s="151" t="s">
        <v>2795</v>
      </c>
      <c r="G155" s="152" t="s">
        <v>336</v>
      </c>
      <c r="H155" s="153">
        <v>44</v>
      </c>
      <c r="I155" s="154"/>
      <c r="J155" s="154"/>
      <c r="K155" s="155"/>
      <c r="L155" s="156"/>
      <c r="M155" s="157" t="s">
        <v>1</v>
      </c>
      <c r="N155" s="158" t="s">
        <v>35</v>
      </c>
      <c r="O155" s="145">
        <v>0</v>
      </c>
      <c r="P155" s="145">
        <f t="shared" si="9"/>
        <v>0</v>
      </c>
      <c r="Q155" s="145">
        <v>0</v>
      </c>
      <c r="R155" s="145">
        <f t="shared" si="10"/>
        <v>0</v>
      </c>
      <c r="S155" s="145">
        <v>0</v>
      </c>
      <c r="T155" s="146">
        <f t="shared" si="11"/>
        <v>0</v>
      </c>
      <c r="AR155" s="147" t="s">
        <v>222</v>
      </c>
      <c r="AT155" s="147" t="s">
        <v>270</v>
      </c>
      <c r="AU155" s="147" t="s">
        <v>82</v>
      </c>
      <c r="AY155" s="13" t="s">
        <v>195</v>
      </c>
      <c r="BE155" s="148">
        <f t="shared" si="12"/>
        <v>0</v>
      </c>
      <c r="BF155" s="148">
        <f t="shared" si="13"/>
        <v>0</v>
      </c>
      <c r="BG155" s="148">
        <f t="shared" si="14"/>
        <v>0</v>
      </c>
      <c r="BH155" s="148">
        <f t="shared" si="15"/>
        <v>0</v>
      </c>
      <c r="BI155" s="148">
        <f t="shared" si="16"/>
        <v>0</v>
      </c>
      <c r="BJ155" s="13" t="s">
        <v>82</v>
      </c>
      <c r="BK155" s="148">
        <f t="shared" si="17"/>
        <v>0</v>
      </c>
      <c r="BL155" s="13" t="s">
        <v>201</v>
      </c>
      <c r="BM155" s="147" t="s">
        <v>426</v>
      </c>
    </row>
    <row r="156" spans="2:65" s="1" customFormat="1" ht="16.5" customHeight="1">
      <c r="B156" s="135"/>
      <c r="C156" s="149" t="s">
        <v>311</v>
      </c>
      <c r="D156" s="149" t="s">
        <v>270</v>
      </c>
      <c r="E156" s="150" t="s">
        <v>2796</v>
      </c>
      <c r="F156" s="151" t="s">
        <v>2797</v>
      </c>
      <c r="G156" s="152" t="s">
        <v>336</v>
      </c>
      <c r="H156" s="153">
        <v>55</v>
      </c>
      <c r="I156" s="154"/>
      <c r="J156" s="154"/>
      <c r="K156" s="155"/>
      <c r="L156" s="156"/>
      <c r="M156" s="157" t="s">
        <v>1</v>
      </c>
      <c r="N156" s="158" t="s">
        <v>35</v>
      </c>
      <c r="O156" s="145">
        <v>0</v>
      </c>
      <c r="P156" s="145">
        <f t="shared" si="9"/>
        <v>0</v>
      </c>
      <c r="Q156" s="145">
        <v>0</v>
      </c>
      <c r="R156" s="145">
        <f t="shared" si="10"/>
        <v>0</v>
      </c>
      <c r="S156" s="145">
        <v>0</v>
      </c>
      <c r="T156" s="146">
        <f t="shared" si="11"/>
        <v>0</v>
      </c>
      <c r="AR156" s="147" t="s">
        <v>222</v>
      </c>
      <c r="AT156" s="147" t="s">
        <v>270</v>
      </c>
      <c r="AU156" s="147" t="s">
        <v>82</v>
      </c>
      <c r="AY156" s="13" t="s">
        <v>195</v>
      </c>
      <c r="BE156" s="148">
        <f t="shared" si="12"/>
        <v>0</v>
      </c>
      <c r="BF156" s="148">
        <f t="shared" si="13"/>
        <v>0</v>
      </c>
      <c r="BG156" s="148">
        <f t="shared" si="14"/>
        <v>0</v>
      </c>
      <c r="BH156" s="148">
        <f t="shared" si="15"/>
        <v>0</v>
      </c>
      <c r="BI156" s="148">
        <f t="shared" si="16"/>
        <v>0</v>
      </c>
      <c r="BJ156" s="13" t="s">
        <v>82</v>
      </c>
      <c r="BK156" s="148">
        <f t="shared" si="17"/>
        <v>0</v>
      </c>
      <c r="BL156" s="13" t="s">
        <v>201</v>
      </c>
      <c r="BM156" s="147" t="s">
        <v>434</v>
      </c>
    </row>
    <row r="157" spans="2:65" s="1" customFormat="1" ht="16.5" customHeight="1">
      <c r="B157" s="135"/>
      <c r="C157" s="149" t="s">
        <v>285</v>
      </c>
      <c r="D157" s="149" t="s">
        <v>270</v>
      </c>
      <c r="E157" s="150" t="s">
        <v>2798</v>
      </c>
      <c r="F157" s="151" t="s">
        <v>2799</v>
      </c>
      <c r="G157" s="152" t="s">
        <v>336</v>
      </c>
      <c r="H157" s="153">
        <v>10</v>
      </c>
      <c r="I157" s="154"/>
      <c r="J157" s="154"/>
      <c r="K157" s="155"/>
      <c r="L157" s="156"/>
      <c r="M157" s="157" t="s">
        <v>1</v>
      </c>
      <c r="N157" s="158" t="s">
        <v>35</v>
      </c>
      <c r="O157" s="145">
        <v>0</v>
      </c>
      <c r="P157" s="145">
        <f t="shared" si="9"/>
        <v>0</v>
      </c>
      <c r="Q157" s="145">
        <v>0</v>
      </c>
      <c r="R157" s="145">
        <f t="shared" si="10"/>
        <v>0</v>
      </c>
      <c r="S157" s="145">
        <v>0</v>
      </c>
      <c r="T157" s="146">
        <f t="shared" si="11"/>
        <v>0</v>
      </c>
      <c r="AR157" s="147" t="s">
        <v>222</v>
      </c>
      <c r="AT157" s="147" t="s">
        <v>270</v>
      </c>
      <c r="AU157" s="147" t="s">
        <v>82</v>
      </c>
      <c r="AY157" s="13" t="s">
        <v>195</v>
      </c>
      <c r="BE157" s="148">
        <f t="shared" si="12"/>
        <v>0</v>
      </c>
      <c r="BF157" s="148">
        <f t="shared" si="13"/>
        <v>0</v>
      </c>
      <c r="BG157" s="148">
        <f t="shared" si="14"/>
        <v>0</v>
      </c>
      <c r="BH157" s="148">
        <f t="shared" si="15"/>
        <v>0</v>
      </c>
      <c r="BI157" s="148">
        <f t="shared" si="16"/>
        <v>0</v>
      </c>
      <c r="BJ157" s="13" t="s">
        <v>82</v>
      </c>
      <c r="BK157" s="148">
        <f t="shared" si="17"/>
        <v>0</v>
      </c>
      <c r="BL157" s="13" t="s">
        <v>201</v>
      </c>
      <c r="BM157" s="147" t="s">
        <v>442</v>
      </c>
    </row>
    <row r="158" spans="2:65" s="1" customFormat="1" ht="16.5" customHeight="1">
      <c r="B158" s="135"/>
      <c r="C158" s="149" t="s">
        <v>319</v>
      </c>
      <c r="D158" s="149" t="s">
        <v>270</v>
      </c>
      <c r="E158" s="150" t="s">
        <v>2800</v>
      </c>
      <c r="F158" s="151" t="s">
        <v>2801</v>
      </c>
      <c r="G158" s="152" t="s">
        <v>336</v>
      </c>
      <c r="H158" s="153">
        <v>10</v>
      </c>
      <c r="I158" s="154"/>
      <c r="J158" s="154"/>
      <c r="K158" s="155"/>
      <c r="L158" s="156"/>
      <c r="M158" s="157" t="s">
        <v>1</v>
      </c>
      <c r="N158" s="158" t="s">
        <v>35</v>
      </c>
      <c r="O158" s="145">
        <v>0</v>
      </c>
      <c r="P158" s="145">
        <f t="shared" si="9"/>
        <v>0</v>
      </c>
      <c r="Q158" s="145">
        <v>0</v>
      </c>
      <c r="R158" s="145">
        <f t="shared" si="10"/>
        <v>0</v>
      </c>
      <c r="S158" s="145">
        <v>0</v>
      </c>
      <c r="T158" s="146">
        <f t="shared" si="11"/>
        <v>0</v>
      </c>
      <c r="AR158" s="147" t="s">
        <v>222</v>
      </c>
      <c r="AT158" s="147" t="s">
        <v>270</v>
      </c>
      <c r="AU158" s="147" t="s">
        <v>82</v>
      </c>
      <c r="AY158" s="13" t="s">
        <v>195</v>
      </c>
      <c r="BE158" s="148">
        <f t="shared" si="12"/>
        <v>0</v>
      </c>
      <c r="BF158" s="148">
        <f t="shared" si="13"/>
        <v>0</v>
      </c>
      <c r="BG158" s="148">
        <f t="shared" si="14"/>
        <v>0</v>
      </c>
      <c r="BH158" s="148">
        <f t="shared" si="15"/>
        <v>0</v>
      </c>
      <c r="BI158" s="148">
        <f t="shared" si="16"/>
        <v>0</v>
      </c>
      <c r="BJ158" s="13" t="s">
        <v>82</v>
      </c>
      <c r="BK158" s="148">
        <f t="shared" si="17"/>
        <v>0</v>
      </c>
      <c r="BL158" s="13" t="s">
        <v>201</v>
      </c>
      <c r="BM158" s="147" t="s">
        <v>450</v>
      </c>
    </row>
    <row r="159" spans="2:65" s="1" customFormat="1" ht="16.5" customHeight="1">
      <c r="B159" s="135"/>
      <c r="C159" s="149" t="s">
        <v>287</v>
      </c>
      <c r="D159" s="149" t="s">
        <v>270</v>
      </c>
      <c r="E159" s="150" t="s">
        <v>2802</v>
      </c>
      <c r="F159" s="151" t="s">
        <v>2803</v>
      </c>
      <c r="G159" s="152" t="s">
        <v>336</v>
      </c>
      <c r="H159" s="153">
        <v>80</v>
      </c>
      <c r="I159" s="154"/>
      <c r="J159" s="154"/>
      <c r="K159" s="155"/>
      <c r="L159" s="156"/>
      <c r="M159" s="157" t="s">
        <v>1</v>
      </c>
      <c r="N159" s="158" t="s">
        <v>35</v>
      </c>
      <c r="O159" s="145">
        <v>0</v>
      </c>
      <c r="P159" s="145">
        <f t="shared" si="9"/>
        <v>0</v>
      </c>
      <c r="Q159" s="145">
        <v>0</v>
      </c>
      <c r="R159" s="145">
        <f t="shared" si="10"/>
        <v>0</v>
      </c>
      <c r="S159" s="145">
        <v>0</v>
      </c>
      <c r="T159" s="146">
        <f t="shared" si="11"/>
        <v>0</v>
      </c>
      <c r="AR159" s="147" t="s">
        <v>222</v>
      </c>
      <c r="AT159" s="147" t="s">
        <v>270</v>
      </c>
      <c r="AU159" s="147" t="s">
        <v>82</v>
      </c>
      <c r="AY159" s="13" t="s">
        <v>195</v>
      </c>
      <c r="BE159" s="148">
        <f t="shared" si="12"/>
        <v>0</v>
      </c>
      <c r="BF159" s="148">
        <f t="shared" si="13"/>
        <v>0</v>
      </c>
      <c r="BG159" s="148">
        <f t="shared" si="14"/>
        <v>0</v>
      </c>
      <c r="BH159" s="148">
        <f t="shared" si="15"/>
        <v>0</v>
      </c>
      <c r="BI159" s="148">
        <f t="shared" si="16"/>
        <v>0</v>
      </c>
      <c r="BJ159" s="13" t="s">
        <v>82</v>
      </c>
      <c r="BK159" s="148">
        <f t="shared" si="17"/>
        <v>0</v>
      </c>
      <c r="BL159" s="13" t="s">
        <v>201</v>
      </c>
      <c r="BM159" s="147" t="s">
        <v>458</v>
      </c>
    </row>
    <row r="160" spans="2:65" s="1" customFormat="1" ht="16.5" customHeight="1">
      <c r="B160" s="135"/>
      <c r="C160" s="149" t="s">
        <v>326</v>
      </c>
      <c r="D160" s="149" t="s">
        <v>270</v>
      </c>
      <c r="E160" s="150" t="s">
        <v>2804</v>
      </c>
      <c r="F160" s="151" t="s">
        <v>2805</v>
      </c>
      <c r="G160" s="152" t="s">
        <v>336</v>
      </c>
      <c r="H160" s="153">
        <v>10</v>
      </c>
      <c r="I160" s="154"/>
      <c r="J160" s="154"/>
      <c r="K160" s="155"/>
      <c r="L160" s="156"/>
      <c r="M160" s="157" t="s">
        <v>1</v>
      </c>
      <c r="N160" s="158" t="s">
        <v>35</v>
      </c>
      <c r="O160" s="145">
        <v>0</v>
      </c>
      <c r="P160" s="145">
        <f t="shared" si="9"/>
        <v>0</v>
      </c>
      <c r="Q160" s="145">
        <v>0</v>
      </c>
      <c r="R160" s="145">
        <f t="shared" si="10"/>
        <v>0</v>
      </c>
      <c r="S160" s="145">
        <v>0</v>
      </c>
      <c r="T160" s="146">
        <f t="shared" si="11"/>
        <v>0</v>
      </c>
      <c r="AR160" s="147" t="s">
        <v>222</v>
      </c>
      <c r="AT160" s="147" t="s">
        <v>270</v>
      </c>
      <c r="AU160" s="147" t="s">
        <v>82</v>
      </c>
      <c r="AY160" s="13" t="s">
        <v>195</v>
      </c>
      <c r="BE160" s="148">
        <f t="shared" si="12"/>
        <v>0</v>
      </c>
      <c r="BF160" s="148">
        <f t="shared" si="13"/>
        <v>0</v>
      </c>
      <c r="BG160" s="148">
        <f t="shared" si="14"/>
        <v>0</v>
      </c>
      <c r="BH160" s="148">
        <f t="shared" si="15"/>
        <v>0</v>
      </c>
      <c r="BI160" s="148">
        <f t="shared" si="16"/>
        <v>0</v>
      </c>
      <c r="BJ160" s="13" t="s">
        <v>82</v>
      </c>
      <c r="BK160" s="148">
        <f t="shared" si="17"/>
        <v>0</v>
      </c>
      <c r="BL160" s="13" t="s">
        <v>201</v>
      </c>
      <c r="BM160" s="147" t="s">
        <v>466</v>
      </c>
    </row>
    <row r="161" spans="2:65" s="1" customFormat="1" ht="16.5" customHeight="1">
      <c r="B161" s="135"/>
      <c r="C161" s="149" t="s">
        <v>292</v>
      </c>
      <c r="D161" s="149" t="s">
        <v>270</v>
      </c>
      <c r="E161" s="150" t="s">
        <v>2806</v>
      </c>
      <c r="F161" s="151" t="s">
        <v>2807</v>
      </c>
      <c r="G161" s="152" t="s">
        <v>336</v>
      </c>
      <c r="H161" s="153">
        <v>15</v>
      </c>
      <c r="I161" s="154"/>
      <c r="J161" s="154"/>
      <c r="K161" s="155"/>
      <c r="L161" s="156"/>
      <c r="M161" s="157" t="s">
        <v>1</v>
      </c>
      <c r="N161" s="158" t="s">
        <v>35</v>
      </c>
      <c r="O161" s="145">
        <v>0</v>
      </c>
      <c r="P161" s="145">
        <f t="shared" si="9"/>
        <v>0</v>
      </c>
      <c r="Q161" s="145">
        <v>0</v>
      </c>
      <c r="R161" s="145">
        <f t="shared" si="10"/>
        <v>0</v>
      </c>
      <c r="S161" s="145">
        <v>0</v>
      </c>
      <c r="T161" s="146">
        <f t="shared" si="11"/>
        <v>0</v>
      </c>
      <c r="AR161" s="147" t="s">
        <v>222</v>
      </c>
      <c r="AT161" s="147" t="s">
        <v>270</v>
      </c>
      <c r="AU161" s="147" t="s">
        <v>82</v>
      </c>
      <c r="AY161" s="13" t="s">
        <v>195</v>
      </c>
      <c r="BE161" s="148">
        <f t="shared" si="12"/>
        <v>0</v>
      </c>
      <c r="BF161" s="148">
        <f t="shared" si="13"/>
        <v>0</v>
      </c>
      <c r="BG161" s="148">
        <f t="shared" si="14"/>
        <v>0</v>
      </c>
      <c r="BH161" s="148">
        <f t="shared" si="15"/>
        <v>0</v>
      </c>
      <c r="BI161" s="148">
        <f t="shared" si="16"/>
        <v>0</v>
      </c>
      <c r="BJ161" s="13" t="s">
        <v>82</v>
      </c>
      <c r="BK161" s="148">
        <f t="shared" si="17"/>
        <v>0</v>
      </c>
      <c r="BL161" s="13" t="s">
        <v>201</v>
      </c>
      <c r="BM161" s="147" t="s">
        <v>474</v>
      </c>
    </row>
    <row r="162" spans="2:65" s="1" customFormat="1" ht="16.5" customHeight="1">
      <c r="B162" s="135"/>
      <c r="C162" s="149" t="s">
        <v>333</v>
      </c>
      <c r="D162" s="149" t="s">
        <v>270</v>
      </c>
      <c r="E162" s="150" t="s">
        <v>2808</v>
      </c>
      <c r="F162" s="151" t="s">
        <v>2809</v>
      </c>
      <c r="G162" s="152" t="s">
        <v>336</v>
      </c>
      <c r="H162" s="153">
        <v>15</v>
      </c>
      <c r="I162" s="154"/>
      <c r="J162" s="154"/>
      <c r="K162" s="155"/>
      <c r="L162" s="156"/>
      <c r="M162" s="157" t="s">
        <v>1</v>
      </c>
      <c r="N162" s="158" t="s">
        <v>35</v>
      </c>
      <c r="O162" s="145">
        <v>0</v>
      </c>
      <c r="P162" s="145">
        <f t="shared" si="9"/>
        <v>0</v>
      </c>
      <c r="Q162" s="145">
        <v>0</v>
      </c>
      <c r="R162" s="145">
        <f t="shared" si="10"/>
        <v>0</v>
      </c>
      <c r="S162" s="145">
        <v>0</v>
      </c>
      <c r="T162" s="146">
        <f t="shared" si="11"/>
        <v>0</v>
      </c>
      <c r="AR162" s="147" t="s">
        <v>222</v>
      </c>
      <c r="AT162" s="147" t="s">
        <v>270</v>
      </c>
      <c r="AU162" s="147" t="s">
        <v>82</v>
      </c>
      <c r="AY162" s="13" t="s">
        <v>195</v>
      </c>
      <c r="BE162" s="148">
        <f t="shared" si="12"/>
        <v>0</v>
      </c>
      <c r="BF162" s="148">
        <f t="shared" si="13"/>
        <v>0</v>
      </c>
      <c r="BG162" s="148">
        <f t="shared" si="14"/>
        <v>0</v>
      </c>
      <c r="BH162" s="148">
        <f t="shared" si="15"/>
        <v>0</v>
      </c>
      <c r="BI162" s="148">
        <f t="shared" si="16"/>
        <v>0</v>
      </c>
      <c r="BJ162" s="13" t="s">
        <v>82</v>
      </c>
      <c r="BK162" s="148">
        <f t="shared" si="17"/>
        <v>0</v>
      </c>
      <c r="BL162" s="13" t="s">
        <v>201</v>
      </c>
      <c r="BM162" s="147" t="s">
        <v>482</v>
      </c>
    </row>
    <row r="163" spans="2:65" s="1" customFormat="1" ht="16.5" customHeight="1">
      <c r="B163" s="135"/>
      <c r="C163" s="149" t="s">
        <v>295</v>
      </c>
      <c r="D163" s="149" t="s">
        <v>270</v>
      </c>
      <c r="E163" s="150" t="s">
        <v>2810</v>
      </c>
      <c r="F163" s="151" t="s">
        <v>2811</v>
      </c>
      <c r="G163" s="152" t="s">
        <v>336</v>
      </c>
      <c r="H163" s="153">
        <v>8</v>
      </c>
      <c r="I163" s="154"/>
      <c r="J163" s="154"/>
      <c r="K163" s="155"/>
      <c r="L163" s="156"/>
      <c r="M163" s="157" t="s">
        <v>1</v>
      </c>
      <c r="N163" s="158" t="s">
        <v>35</v>
      </c>
      <c r="O163" s="145">
        <v>0</v>
      </c>
      <c r="P163" s="145">
        <f t="shared" si="9"/>
        <v>0</v>
      </c>
      <c r="Q163" s="145">
        <v>0</v>
      </c>
      <c r="R163" s="145">
        <f t="shared" si="10"/>
        <v>0</v>
      </c>
      <c r="S163" s="145">
        <v>0</v>
      </c>
      <c r="T163" s="146">
        <f t="shared" si="11"/>
        <v>0</v>
      </c>
      <c r="AR163" s="147" t="s">
        <v>222</v>
      </c>
      <c r="AT163" s="147" t="s">
        <v>270</v>
      </c>
      <c r="AU163" s="147" t="s">
        <v>82</v>
      </c>
      <c r="AY163" s="13" t="s">
        <v>195</v>
      </c>
      <c r="BE163" s="148">
        <f t="shared" si="12"/>
        <v>0</v>
      </c>
      <c r="BF163" s="148">
        <f t="shared" si="13"/>
        <v>0</v>
      </c>
      <c r="BG163" s="148">
        <f t="shared" si="14"/>
        <v>0</v>
      </c>
      <c r="BH163" s="148">
        <f t="shared" si="15"/>
        <v>0</v>
      </c>
      <c r="BI163" s="148">
        <f t="shared" si="16"/>
        <v>0</v>
      </c>
      <c r="BJ163" s="13" t="s">
        <v>82</v>
      </c>
      <c r="BK163" s="148">
        <f t="shared" si="17"/>
        <v>0</v>
      </c>
      <c r="BL163" s="13" t="s">
        <v>201</v>
      </c>
      <c r="BM163" s="147" t="s">
        <v>490</v>
      </c>
    </row>
    <row r="164" spans="2:65" s="1" customFormat="1" ht="16.5" customHeight="1">
      <c r="B164" s="135"/>
      <c r="C164" s="149" t="s">
        <v>341</v>
      </c>
      <c r="D164" s="149" t="s">
        <v>270</v>
      </c>
      <c r="E164" s="150" t="s">
        <v>2812</v>
      </c>
      <c r="F164" s="151" t="s">
        <v>2813</v>
      </c>
      <c r="G164" s="152" t="s">
        <v>336</v>
      </c>
      <c r="H164" s="153">
        <v>8</v>
      </c>
      <c r="I164" s="154"/>
      <c r="J164" s="154"/>
      <c r="K164" s="155"/>
      <c r="L164" s="156"/>
      <c r="M164" s="157" t="s">
        <v>1</v>
      </c>
      <c r="N164" s="158" t="s">
        <v>35</v>
      </c>
      <c r="O164" s="145">
        <v>0</v>
      </c>
      <c r="P164" s="145">
        <f t="shared" si="9"/>
        <v>0</v>
      </c>
      <c r="Q164" s="145">
        <v>0</v>
      </c>
      <c r="R164" s="145">
        <f t="shared" si="10"/>
        <v>0</v>
      </c>
      <c r="S164" s="145">
        <v>0</v>
      </c>
      <c r="T164" s="146">
        <f t="shared" si="11"/>
        <v>0</v>
      </c>
      <c r="AR164" s="147" t="s">
        <v>222</v>
      </c>
      <c r="AT164" s="147" t="s">
        <v>270</v>
      </c>
      <c r="AU164" s="147" t="s">
        <v>82</v>
      </c>
      <c r="AY164" s="13" t="s">
        <v>195</v>
      </c>
      <c r="BE164" s="148">
        <f t="shared" si="12"/>
        <v>0</v>
      </c>
      <c r="BF164" s="148">
        <f t="shared" si="13"/>
        <v>0</v>
      </c>
      <c r="BG164" s="148">
        <f t="shared" si="14"/>
        <v>0</v>
      </c>
      <c r="BH164" s="148">
        <f t="shared" si="15"/>
        <v>0</v>
      </c>
      <c r="BI164" s="148">
        <f t="shared" si="16"/>
        <v>0</v>
      </c>
      <c r="BJ164" s="13" t="s">
        <v>82</v>
      </c>
      <c r="BK164" s="148">
        <f t="shared" si="17"/>
        <v>0</v>
      </c>
      <c r="BL164" s="13" t="s">
        <v>201</v>
      </c>
      <c r="BM164" s="147" t="s">
        <v>358</v>
      </c>
    </row>
    <row r="165" spans="2:65" s="1" customFormat="1" ht="16.5" customHeight="1">
      <c r="B165" s="135"/>
      <c r="C165" s="149" t="s">
        <v>300</v>
      </c>
      <c r="D165" s="149" t="s">
        <v>270</v>
      </c>
      <c r="E165" s="150" t="s">
        <v>2814</v>
      </c>
      <c r="F165" s="151" t="s">
        <v>2815</v>
      </c>
      <c r="G165" s="152" t="s">
        <v>336</v>
      </c>
      <c r="H165" s="153">
        <v>43</v>
      </c>
      <c r="I165" s="154"/>
      <c r="J165" s="154"/>
      <c r="K165" s="155"/>
      <c r="L165" s="156"/>
      <c r="M165" s="157" t="s">
        <v>1</v>
      </c>
      <c r="N165" s="158" t="s">
        <v>35</v>
      </c>
      <c r="O165" s="145">
        <v>0</v>
      </c>
      <c r="P165" s="145">
        <f t="shared" si="9"/>
        <v>0</v>
      </c>
      <c r="Q165" s="145">
        <v>0</v>
      </c>
      <c r="R165" s="145">
        <f t="shared" si="10"/>
        <v>0</v>
      </c>
      <c r="S165" s="145">
        <v>0</v>
      </c>
      <c r="T165" s="146">
        <f t="shared" si="11"/>
        <v>0</v>
      </c>
      <c r="AR165" s="147" t="s">
        <v>222</v>
      </c>
      <c r="AT165" s="147" t="s">
        <v>270</v>
      </c>
      <c r="AU165" s="147" t="s">
        <v>82</v>
      </c>
      <c r="AY165" s="13" t="s">
        <v>195</v>
      </c>
      <c r="BE165" s="148">
        <f t="shared" si="12"/>
        <v>0</v>
      </c>
      <c r="BF165" s="148">
        <f t="shared" si="13"/>
        <v>0</v>
      </c>
      <c r="BG165" s="148">
        <f t="shared" si="14"/>
        <v>0</v>
      </c>
      <c r="BH165" s="148">
        <f t="shared" si="15"/>
        <v>0</v>
      </c>
      <c r="BI165" s="148">
        <f t="shared" si="16"/>
        <v>0</v>
      </c>
      <c r="BJ165" s="13" t="s">
        <v>82</v>
      </c>
      <c r="BK165" s="148">
        <f t="shared" si="17"/>
        <v>0</v>
      </c>
      <c r="BL165" s="13" t="s">
        <v>201</v>
      </c>
      <c r="BM165" s="147" t="s">
        <v>361</v>
      </c>
    </row>
    <row r="166" spans="2:65" s="1" customFormat="1" ht="16.5" customHeight="1">
      <c r="B166" s="135"/>
      <c r="C166" s="149" t="s">
        <v>348</v>
      </c>
      <c r="D166" s="149" t="s">
        <v>270</v>
      </c>
      <c r="E166" s="150" t="s">
        <v>2816</v>
      </c>
      <c r="F166" s="151" t="s">
        <v>2817</v>
      </c>
      <c r="G166" s="152" t="s">
        <v>336</v>
      </c>
      <c r="H166" s="153">
        <v>34</v>
      </c>
      <c r="I166" s="154"/>
      <c r="J166" s="154"/>
      <c r="K166" s="155"/>
      <c r="L166" s="156"/>
      <c r="M166" s="157" t="s">
        <v>1</v>
      </c>
      <c r="N166" s="158" t="s">
        <v>35</v>
      </c>
      <c r="O166" s="145">
        <v>0</v>
      </c>
      <c r="P166" s="145">
        <f t="shared" si="9"/>
        <v>0</v>
      </c>
      <c r="Q166" s="145">
        <v>0</v>
      </c>
      <c r="R166" s="145">
        <f t="shared" si="10"/>
        <v>0</v>
      </c>
      <c r="S166" s="145">
        <v>0</v>
      </c>
      <c r="T166" s="146">
        <f t="shared" si="11"/>
        <v>0</v>
      </c>
      <c r="AR166" s="147" t="s">
        <v>222</v>
      </c>
      <c r="AT166" s="147" t="s">
        <v>270</v>
      </c>
      <c r="AU166" s="147" t="s">
        <v>82</v>
      </c>
      <c r="AY166" s="13" t="s">
        <v>195</v>
      </c>
      <c r="BE166" s="148">
        <f t="shared" si="12"/>
        <v>0</v>
      </c>
      <c r="BF166" s="148">
        <f t="shared" si="13"/>
        <v>0</v>
      </c>
      <c r="BG166" s="148">
        <f t="shared" si="14"/>
        <v>0</v>
      </c>
      <c r="BH166" s="148">
        <f t="shared" si="15"/>
        <v>0</v>
      </c>
      <c r="BI166" s="148">
        <f t="shared" si="16"/>
        <v>0</v>
      </c>
      <c r="BJ166" s="13" t="s">
        <v>82</v>
      </c>
      <c r="BK166" s="148">
        <f t="shared" si="17"/>
        <v>0</v>
      </c>
      <c r="BL166" s="13" t="s">
        <v>201</v>
      </c>
      <c r="BM166" s="147" t="s">
        <v>513</v>
      </c>
    </row>
    <row r="167" spans="2:65" s="1" customFormat="1" ht="16.5" customHeight="1">
      <c r="B167" s="135"/>
      <c r="C167" s="149" t="s">
        <v>303</v>
      </c>
      <c r="D167" s="149" t="s">
        <v>270</v>
      </c>
      <c r="E167" s="150" t="s">
        <v>2818</v>
      </c>
      <c r="F167" s="151" t="s">
        <v>2819</v>
      </c>
      <c r="G167" s="152" t="s">
        <v>336</v>
      </c>
      <c r="H167" s="153">
        <v>43</v>
      </c>
      <c r="I167" s="154"/>
      <c r="J167" s="154"/>
      <c r="K167" s="155"/>
      <c r="L167" s="156"/>
      <c r="M167" s="157" t="s">
        <v>1</v>
      </c>
      <c r="N167" s="158" t="s">
        <v>35</v>
      </c>
      <c r="O167" s="145">
        <v>0</v>
      </c>
      <c r="P167" s="145">
        <f t="shared" si="9"/>
        <v>0</v>
      </c>
      <c r="Q167" s="145">
        <v>0</v>
      </c>
      <c r="R167" s="145">
        <f t="shared" si="10"/>
        <v>0</v>
      </c>
      <c r="S167" s="145">
        <v>0</v>
      </c>
      <c r="T167" s="146">
        <f t="shared" si="11"/>
        <v>0</v>
      </c>
      <c r="AR167" s="147" t="s">
        <v>222</v>
      </c>
      <c r="AT167" s="147" t="s">
        <v>270</v>
      </c>
      <c r="AU167" s="147" t="s">
        <v>82</v>
      </c>
      <c r="AY167" s="13" t="s">
        <v>195</v>
      </c>
      <c r="BE167" s="148">
        <f t="shared" si="12"/>
        <v>0</v>
      </c>
      <c r="BF167" s="148">
        <f t="shared" si="13"/>
        <v>0</v>
      </c>
      <c r="BG167" s="148">
        <f t="shared" si="14"/>
        <v>0</v>
      </c>
      <c r="BH167" s="148">
        <f t="shared" si="15"/>
        <v>0</v>
      </c>
      <c r="BI167" s="148">
        <f t="shared" si="16"/>
        <v>0</v>
      </c>
      <c r="BJ167" s="13" t="s">
        <v>82</v>
      </c>
      <c r="BK167" s="148">
        <f t="shared" si="17"/>
        <v>0</v>
      </c>
      <c r="BL167" s="13" t="s">
        <v>201</v>
      </c>
      <c r="BM167" s="147" t="s">
        <v>373</v>
      </c>
    </row>
    <row r="168" spans="2:65" s="1" customFormat="1" ht="16.5" customHeight="1">
      <c r="B168" s="135"/>
      <c r="C168" s="149" t="s">
        <v>355</v>
      </c>
      <c r="D168" s="149" t="s">
        <v>270</v>
      </c>
      <c r="E168" s="150" t="s">
        <v>2820</v>
      </c>
      <c r="F168" s="151" t="s">
        <v>2821</v>
      </c>
      <c r="G168" s="152" t="s">
        <v>336</v>
      </c>
      <c r="H168" s="153">
        <v>40</v>
      </c>
      <c r="I168" s="154"/>
      <c r="J168" s="154"/>
      <c r="K168" s="155"/>
      <c r="L168" s="156"/>
      <c r="M168" s="157" t="s">
        <v>1</v>
      </c>
      <c r="N168" s="158" t="s">
        <v>35</v>
      </c>
      <c r="O168" s="145">
        <v>0</v>
      </c>
      <c r="P168" s="145">
        <f t="shared" si="9"/>
        <v>0</v>
      </c>
      <c r="Q168" s="145">
        <v>0</v>
      </c>
      <c r="R168" s="145">
        <f t="shared" si="10"/>
        <v>0</v>
      </c>
      <c r="S168" s="145">
        <v>0</v>
      </c>
      <c r="T168" s="146">
        <f t="shared" si="11"/>
        <v>0</v>
      </c>
      <c r="AR168" s="147" t="s">
        <v>222</v>
      </c>
      <c r="AT168" s="147" t="s">
        <v>270</v>
      </c>
      <c r="AU168" s="147" t="s">
        <v>82</v>
      </c>
      <c r="AY168" s="13" t="s">
        <v>195</v>
      </c>
      <c r="BE168" s="148">
        <f t="shared" si="12"/>
        <v>0</v>
      </c>
      <c r="BF168" s="148">
        <f t="shared" si="13"/>
        <v>0</v>
      </c>
      <c r="BG168" s="148">
        <f t="shared" si="14"/>
        <v>0</v>
      </c>
      <c r="BH168" s="148">
        <f t="shared" si="15"/>
        <v>0</v>
      </c>
      <c r="BI168" s="148">
        <f t="shared" si="16"/>
        <v>0</v>
      </c>
      <c r="BJ168" s="13" t="s">
        <v>82</v>
      </c>
      <c r="BK168" s="148">
        <f t="shared" si="17"/>
        <v>0</v>
      </c>
      <c r="BL168" s="13" t="s">
        <v>201</v>
      </c>
      <c r="BM168" s="147" t="s">
        <v>376</v>
      </c>
    </row>
    <row r="169" spans="2:65" s="1" customFormat="1" ht="16.5" customHeight="1">
      <c r="B169" s="135"/>
      <c r="C169" s="149" t="s">
        <v>307</v>
      </c>
      <c r="D169" s="149" t="s">
        <v>270</v>
      </c>
      <c r="E169" s="150" t="s">
        <v>2822</v>
      </c>
      <c r="F169" s="151" t="s">
        <v>2823</v>
      </c>
      <c r="G169" s="152" t="s">
        <v>336</v>
      </c>
      <c r="H169" s="153">
        <v>125</v>
      </c>
      <c r="I169" s="154"/>
      <c r="J169" s="154"/>
      <c r="K169" s="155"/>
      <c r="L169" s="156"/>
      <c r="M169" s="157" t="s">
        <v>1</v>
      </c>
      <c r="N169" s="158" t="s">
        <v>35</v>
      </c>
      <c r="O169" s="145">
        <v>0</v>
      </c>
      <c r="P169" s="145">
        <f t="shared" si="9"/>
        <v>0</v>
      </c>
      <c r="Q169" s="145">
        <v>0</v>
      </c>
      <c r="R169" s="145">
        <f t="shared" si="10"/>
        <v>0</v>
      </c>
      <c r="S169" s="145">
        <v>0</v>
      </c>
      <c r="T169" s="146">
        <f t="shared" si="11"/>
        <v>0</v>
      </c>
      <c r="AR169" s="147" t="s">
        <v>222</v>
      </c>
      <c r="AT169" s="147" t="s">
        <v>270</v>
      </c>
      <c r="AU169" s="147" t="s">
        <v>82</v>
      </c>
      <c r="AY169" s="13" t="s">
        <v>195</v>
      </c>
      <c r="BE169" s="148">
        <f t="shared" si="12"/>
        <v>0</v>
      </c>
      <c r="BF169" s="148">
        <f t="shared" si="13"/>
        <v>0</v>
      </c>
      <c r="BG169" s="148">
        <f t="shared" si="14"/>
        <v>0</v>
      </c>
      <c r="BH169" s="148">
        <f t="shared" si="15"/>
        <v>0</v>
      </c>
      <c r="BI169" s="148">
        <f t="shared" si="16"/>
        <v>0</v>
      </c>
      <c r="BJ169" s="13" t="s">
        <v>82</v>
      </c>
      <c r="BK169" s="148">
        <f t="shared" si="17"/>
        <v>0</v>
      </c>
      <c r="BL169" s="13" t="s">
        <v>201</v>
      </c>
      <c r="BM169" s="147" t="s">
        <v>388</v>
      </c>
    </row>
    <row r="170" spans="2:65" s="1" customFormat="1" ht="16.5" customHeight="1">
      <c r="B170" s="135"/>
      <c r="C170" s="149" t="s">
        <v>362</v>
      </c>
      <c r="D170" s="149" t="s">
        <v>270</v>
      </c>
      <c r="E170" s="150" t="s">
        <v>2824</v>
      </c>
      <c r="F170" s="151" t="s">
        <v>2825</v>
      </c>
      <c r="G170" s="152" t="s">
        <v>336</v>
      </c>
      <c r="H170" s="153">
        <v>85</v>
      </c>
      <c r="I170" s="154"/>
      <c r="J170" s="154"/>
      <c r="K170" s="155"/>
      <c r="L170" s="156"/>
      <c r="M170" s="157" t="s">
        <v>1</v>
      </c>
      <c r="N170" s="158" t="s">
        <v>35</v>
      </c>
      <c r="O170" s="145">
        <v>0</v>
      </c>
      <c r="P170" s="145">
        <f t="shared" si="9"/>
        <v>0</v>
      </c>
      <c r="Q170" s="145">
        <v>0</v>
      </c>
      <c r="R170" s="145">
        <f t="shared" si="10"/>
        <v>0</v>
      </c>
      <c r="S170" s="145">
        <v>0</v>
      </c>
      <c r="T170" s="146">
        <f t="shared" si="11"/>
        <v>0</v>
      </c>
      <c r="AR170" s="147" t="s">
        <v>222</v>
      </c>
      <c r="AT170" s="147" t="s">
        <v>270</v>
      </c>
      <c r="AU170" s="147" t="s">
        <v>82</v>
      </c>
      <c r="AY170" s="13" t="s">
        <v>195</v>
      </c>
      <c r="BE170" s="148">
        <f t="shared" si="12"/>
        <v>0</v>
      </c>
      <c r="BF170" s="148">
        <f t="shared" si="13"/>
        <v>0</v>
      </c>
      <c r="BG170" s="148">
        <f t="shared" si="14"/>
        <v>0</v>
      </c>
      <c r="BH170" s="148">
        <f t="shared" si="15"/>
        <v>0</v>
      </c>
      <c r="BI170" s="148">
        <f t="shared" si="16"/>
        <v>0</v>
      </c>
      <c r="BJ170" s="13" t="s">
        <v>82</v>
      </c>
      <c r="BK170" s="148">
        <f t="shared" si="17"/>
        <v>0</v>
      </c>
      <c r="BL170" s="13" t="s">
        <v>201</v>
      </c>
      <c r="BM170" s="147" t="s">
        <v>395</v>
      </c>
    </row>
    <row r="171" spans="2:65" s="1" customFormat="1" ht="16.5" customHeight="1">
      <c r="B171" s="135"/>
      <c r="C171" s="149" t="s">
        <v>310</v>
      </c>
      <c r="D171" s="149" t="s">
        <v>270</v>
      </c>
      <c r="E171" s="150" t="s">
        <v>2826</v>
      </c>
      <c r="F171" s="151" t="s">
        <v>2827</v>
      </c>
      <c r="G171" s="152" t="s">
        <v>336</v>
      </c>
      <c r="H171" s="153">
        <v>44</v>
      </c>
      <c r="I171" s="154"/>
      <c r="J171" s="154"/>
      <c r="K171" s="155"/>
      <c r="L171" s="156"/>
      <c r="M171" s="157" t="s">
        <v>1</v>
      </c>
      <c r="N171" s="158" t="s">
        <v>35</v>
      </c>
      <c r="O171" s="145">
        <v>0</v>
      </c>
      <c r="P171" s="145">
        <f t="shared" si="9"/>
        <v>0</v>
      </c>
      <c r="Q171" s="145">
        <v>0</v>
      </c>
      <c r="R171" s="145">
        <f t="shared" si="10"/>
        <v>0</v>
      </c>
      <c r="S171" s="145">
        <v>0</v>
      </c>
      <c r="T171" s="146">
        <f t="shared" si="11"/>
        <v>0</v>
      </c>
      <c r="AR171" s="147" t="s">
        <v>222</v>
      </c>
      <c r="AT171" s="147" t="s">
        <v>270</v>
      </c>
      <c r="AU171" s="147" t="s">
        <v>82</v>
      </c>
      <c r="AY171" s="13" t="s">
        <v>195</v>
      </c>
      <c r="BE171" s="148">
        <f t="shared" si="12"/>
        <v>0</v>
      </c>
      <c r="BF171" s="148">
        <f t="shared" si="13"/>
        <v>0</v>
      </c>
      <c r="BG171" s="148">
        <f t="shared" si="14"/>
        <v>0</v>
      </c>
      <c r="BH171" s="148">
        <f t="shared" si="15"/>
        <v>0</v>
      </c>
      <c r="BI171" s="148">
        <f t="shared" si="16"/>
        <v>0</v>
      </c>
      <c r="BJ171" s="13" t="s">
        <v>82</v>
      </c>
      <c r="BK171" s="148">
        <f t="shared" si="17"/>
        <v>0</v>
      </c>
      <c r="BL171" s="13" t="s">
        <v>201</v>
      </c>
      <c r="BM171" s="147" t="s">
        <v>399</v>
      </c>
    </row>
    <row r="172" spans="2:65" s="1" customFormat="1" ht="16.5" customHeight="1">
      <c r="B172" s="135"/>
      <c r="C172" s="149" t="s">
        <v>370</v>
      </c>
      <c r="D172" s="149" t="s">
        <v>270</v>
      </c>
      <c r="E172" s="150" t="s">
        <v>2828</v>
      </c>
      <c r="F172" s="151" t="s">
        <v>2829</v>
      </c>
      <c r="G172" s="152" t="s">
        <v>336</v>
      </c>
      <c r="H172" s="153">
        <v>1</v>
      </c>
      <c r="I172" s="154"/>
      <c r="J172" s="154"/>
      <c r="K172" s="155"/>
      <c r="L172" s="156"/>
      <c r="M172" s="157" t="s">
        <v>1</v>
      </c>
      <c r="N172" s="158" t="s">
        <v>35</v>
      </c>
      <c r="O172" s="145">
        <v>0</v>
      </c>
      <c r="P172" s="145">
        <f t="shared" si="9"/>
        <v>0</v>
      </c>
      <c r="Q172" s="145">
        <v>0</v>
      </c>
      <c r="R172" s="145">
        <f t="shared" si="10"/>
        <v>0</v>
      </c>
      <c r="S172" s="145">
        <v>0</v>
      </c>
      <c r="T172" s="146">
        <f t="shared" si="11"/>
        <v>0</v>
      </c>
      <c r="AR172" s="147" t="s">
        <v>222</v>
      </c>
      <c r="AT172" s="147" t="s">
        <v>270</v>
      </c>
      <c r="AU172" s="147" t="s">
        <v>82</v>
      </c>
      <c r="AY172" s="13" t="s">
        <v>195</v>
      </c>
      <c r="BE172" s="148">
        <f t="shared" si="12"/>
        <v>0</v>
      </c>
      <c r="BF172" s="148">
        <f t="shared" si="13"/>
        <v>0</v>
      </c>
      <c r="BG172" s="148">
        <f t="shared" si="14"/>
        <v>0</v>
      </c>
      <c r="BH172" s="148">
        <f t="shared" si="15"/>
        <v>0</v>
      </c>
      <c r="BI172" s="148">
        <f t="shared" si="16"/>
        <v>0</v>
      </c>
      <c r="BJ172" s="13" t="s">
        <v>82</v>
      </c>
      <c r="BK172" s="148">
        <f t="shared" si="17"/>
        <v>0</v>
      </c>
      <c r="BL172" s="13" t="s">
        <v>201</v>
      </c>
      <c r="BM172" s="147" t="s">
        <v>403</v>
      </c>
    </row>
    <row r="173" spans="2:65" s="1" customFormat="1" ht="16.5" customHeight="1">
      <c r="B173" s="135"/>
      <c r="C173" s="149" t="s">
        <v>314</v>
      </c>
      <c r="D173" s="149" t="s">
        <v>270</v>
      </c>
      <c r="E173" s="150" t="s">
        <v>2830</v>
      </c>
      <c r="F173" s="151" t="s">
        <v>2831</v>
      </c>
      <c r="G173" s="152" t="s">
        <v>336</v>
      </c>
      <c r="H173" s="153">
        <v>1</v>
      </c>
      <c r="I173" s="154"/>
      <c r="J173" s="154"/>
      <c r="K173" s="155"/>
      <c r="L173" s="156"/>
      <c r="M173" s="157" t="s">
        <v>1</v>
      </c>
      <c r="N173" s="158" t="s">
        <v>35</v>
      </c>
      <c r="O173" s="145">
        <v>0</v>
      </c>
      <c r="P173" s="145">
        <f t="shared" si="9"/>
        <v>0</v>
      </c>
      <c r="Q173" s="145">
        <v>0</v>
      </c>
      <c r="R173" s="145">
        <f t="shared" si="10"/>
        <v>0</v>
      </c>
      <c r="S173" s="145">
        <v>0</v>
      </c>
      <c r="T173" s="146">
        <f t="shared" si="11"/>
        <v>0</v>
      </c>
      <c r="AR173" s="147" t="s">
        <v>222</v>
      </c>
      <c r="AT173" s="147" t="s">
        <v>270</v>
      </c>
      <c r="AU173" s="147" t="s">
        <v>82</v>
      </c>
      <c r="AY173" s="13" t="s">
        <v>195</v>
      </c>
      <c r="BE173" s="148">
        <f t="shared" si="12"/>
        <v>0</v>
      </c>
      <c r="BF173" s="148">
        <f t="shared" si="13"/>
        <v>0</v>
      </c>
      <c r="BG173" s="148">
        <f t="shared" si="14"/>
        <v>0</v>
      </c>
      <c r="BH173" s="148">
        <f t="shared" si="15"/>
        <v>0</v>
      </c>
      <c r="BI173" s="148">
        <f t="shared" si="16"/>
        <v>0</v>
      </c>
      <c r="BJ173" s="13" t="s">
        <v>82</v>
      </c>
      <c r="BK173" s="148">
        <f t="shared" si="17"/>
        <v>0</v>
      </c>
      <c r="BL173" s="13" t="s">
        <v>201</v>
      </c>
      <c r="BM173" s="147" t="s">
        <v>406</v>
      </c>
    </row>
    <row r="174" spans="2:65" s="1" customFormat="1" ht="24.2" customHeight="1">
      <c r="B174" s="135"/>
      <c r="C174" s="149" t="s">
        <v>377</v>
      </c>
      <c r="D174" s="149" t="s">
        <v>270</v>
      </c>
      <c r="E174" s="150" t="s">
        <v>2832</v>
      </c>
      <c r="F174" s="151" t="s">
        <v>2833</v>
      </c>
      <c r="G174" s="152" t="s">
        <v>2834</v>
      </c>
      <c r="H174" s="153">
        <v>3000</v>
      </c>
      <c r="I174" s="154"/>
      <c r="J174" s="154"/>
      <c r="K174" s="155"/>
      <c r="L174" s="156"/>
      <c r="M174" s="157" t="s">
        <v>1</v>
      </c>
      <c r="N174" s="158" t="s">
        <v>35</v>
      </c>
      <c r="O174" s="145">
        <v>0</v>
      </c>
      <c r="P174" s="145">
        <f t="shared" si="9"/>
        <v>0</v>
      </c>
      <c r="Q174" s="145">
        <v>0</v>
      </c>
      <c r="R174" s="145">
        <f t="shared" si="10"/>
        <v>0</v>
      </c>
      <c r="S174" s="145">
        <v>0</v>
      </c>
      <c r="T174" s="146">
        <f t="shared" si="11"/>
        <v>0</v>
      </c>
      <c r="AR174" s="147" t="s">
        <v>222</v>
      </c>
      <c r="AT174" s="147" t="s">
        <v>270</v>
      </c>
      <c r="AU174" s="147" t="s">
        <v>82</v>
      </c>
      <c r="AY174" s="13" t="s">
        <v>195</v>
      </c>
      <c r="BE174" s="148">
        <f t="shared" si="12"/>
        <v>0</v>
      </c>
      <c r="BF174" s="148">
        <f t="shared" si="13"/>
        <v>0</v>
      </c>
      <c r="BG174" s="148">
        <f t="shared" si="14"/>
        <v>0</v>
      </c>
      <c r="BH174" s="148">
        <f t="shared" si="15"/>
        <v>0</v>
      </c>
      <c r="BI174" s="148">
        <f t="shared" si="16"/>
        <v>0</v>
      </c>
      <c r="BJ174" s="13" t="s">
        <v>82</v>
      </c>
      <c r="BK174" s="148">
        <f t="shared" si="17"/>
        <v>0</v>
      </c>
      <c r="BL174" s="13" t="s">
        <v>201</v>
      </c>
      <c r="BM174" s="147" t="s">
        <v>413</v>
      </c>
    </row>
    <row r="175" spans="2:65" s="1" customFormat="1" ht="24.2" customHeight="1">
      <c r="B175" s="135"/>
      <c r="C175" s="149" t="s">
        <v>317</v>
      </c>
      <c r="D175" s="149" t="s">
        <v>270</v>
      </c>
      <c r="E175" s="150" t="s">
        <v>2835</v>
      </c>
      <c r="F175" s="151" t="s">
        <v>2836</v>
      </c>
      <c r="G175" s="152" t="s">
        <v>2834</v>
      </c>
      <c r="H175" s="153">
        <v>3750</v>
      </c>
      <c r="I175" s="154"/>
      <c r="J175" s="154"/>
      <c r="K175" s="155"/>
      <c r="L175" s="156"/>
      <c r="M175" s="157" t="s">
        <v>1</v>
      </c>
      <c r="N175" s="158" t="s">
        <v>35</v>
      </c>
      <c r="O175" s="145">
        <v>0</v>
      </c>
      <c r="P175" s="145">
        <f t="shared" si="9"/>
        <v>0</v>
      </c>
      <c r="Q175" s="145">
        <v>0</v>
      </c>
      <c r="R175" s="145">
        <f t="shared" si="10"/>
        <v>0</v>
      </c>
      <c r="S175" s="145">
        <v>0</v>
      </c>
      <c r="T175" s="146">
        <f t="shared" si="11"/>
        <v>0</v>
      </c>
      <c r="AR175" s="147" t="s">
        <v>222</v>
      </c>
      <c r="AT175" s="147" t="s">
        <v>270</v>
      </c>
      <c r="AU175" s="147" t="s">
        <v>82</v>
      </c>
      <c r="AY175" s="13" t="s">
        <v>195</v>
      </c>
      <c r="BE175" s="148">
        <f t="shared" si="12"/>
        <v>0</v>
      </c>
      <c r="BF175" s="148">
        <f t="shared" si="13"/>
        <v>0</v>
      </c>
      <c r="BG175" s="148">
        <f t="shared" si="14"/>
        <v>0</v>
      </c>
      <c r="BH175" s="148">
        <f t="shared" si="15"/>
        <v>0</v>
      </c>
      <c r="BI175" s="148">
        <f t="shared" si="16"/>
        <v>0</v>
      </c>
      <c r="BJ175" s="13" t="s">
        <v>82</v>
      </c>
      <c r="BK175" s="148">
        <f t="shared" si="17"/>
        <v>0</v>
      </c>
      <c r="BL175" s="13" t="s">
        <v>201</v>
      </c>
      <c r="BM175" s="147" t="s">
        <v>417</v>
      </c>
    </row>
    <row r="176" spans="2:65" s="1" customFormat="1" ht="16.5" customHeight="1">
      <c r="B176" s="135"/>
      <c r="C176" s="149" t="s">
        <v>385</v>
      </c>
      <c r="D176" s="149" t="s">
        <v>270</v>
      </c>
      <c r="E176" s="150" t="s">
        <v>2837</v>
      </c>
      <c r="F176" s="151" t="s">
        <v>2838</v>
      </c>
      <c r="G176" s="152" t="s">
        <v>336</v>
      </c>
      <c r="H176" s="153">
        <v>42</v>
      </c>
      <c r="I176" s="154"/>
      <c r="J176" s="154"/>
      <c r="K176" s="155"/>
      <c r="L176" s="156"/>
      <c r="M176" s="157" t="s">
        <v>1</v>
      </c>
      <c r="N176" s="158" t="s">
        <v>35</v>
      </c>
      <c r="O176" s="145">
        <v>0</v>
      </c>
      <c r="P176" s="145">
        <f t="shared" si="9"/>
        <v>0</v>
      </c>
      <c r="Q176" s="145">
        <v>0</v>
      </c>
      <c r="R176" s="145">
        <f t="shared" si="10"/>
        <v>0</v>
      </c>
      <c r="S176" s="145">
        <v>0</v>
      </c>
      <c r="T176" s="146">
        <f t="shared" si="11"/>
        <v>0</v>
      </c>
      <c r="AR176" s="147" t="s">
        <v>222</v>
      </c>
      <c r="AT176" s="147" t="s">
        <v>270</v>
      </c>
      <c r="AU176" s="147" t="s">
        <v>82</v>
      </c>
      <c r="AY176" s="13" t="s">
        <v>195</v>
      </c>
      <c r="BE176" s="148">
        <f t="shared" si="12"/>
        <v>0</v>
      </c>
      <c r="BF176" s="148">
        <f t="shared" si="13"/>
        <v>0</v>
      </c>
      <c r="BG176" s="148">
        <f t="shared" si="14"/>
        <v>0</v>
      </c>
      <c r="BH176" s="148">
        <f t="shared" si="15"/>
        <v>0</v>
      </c>
      <c r="BI176" s="148">
        <f t="shared" si="16"/>
        <v>0</v>
      </c>
      <c r="BJ176" s="13" t="s">
        <v>82</v>
      </c>
      <c r="BK176" s="148">
        <f t="shared" si="17"/>
        <v>0</v>
      </c>
      <c r="BL176" s="13" t="s">
        <v>201</v>
      </c>
      <c r="BM176" s="147" t="s">
        <v>421</v>
      </c>
    </row>
    <row r="177" spans="2:65" s="11" customFormat="1" ht="22.9" customHeight="1">
      <c r="B177" s="124"/>
      <c r="D177" s="125" t="s">
        <v>68</v>
      </c>
      <c r="E177" s="133" t="s">
        <v>2358</v>
      </c>
      <c r="F177" s="133" t="s">
        <v>1064</v>
      </c>
      <c r="J177" s="134"/>
      <c r="L177" s="124"/>
      <c r="M177" s="128"/>
      <c r="P177" s="129">
        <f>P178</f>
        <v>0</v>
      </c>
      <c r="R177" s="129">
        <f>R178</f>
        <v>0</v>
      </c>
      <c r="T177" s="130">
        <f>T178</f>
        <v>0</v>
      </c>
      <c r="AR177" s="125" t="s">
        <v>76</v>
      </c>
      <c r="AT177" s="131" t="s">
        <v>68</v>
      </c>
      <c r="AU177" s="131" t="s">
        <v>76</v>
      </c>
      <c r="AY177" s="125" t="s">
        <v>195</v>
      </c>
      <c r="BK177" s="132">
        <f>BK178</f>
        <v>0</v>
      </c>
    </row>
    <row r="178" spans="2:65" s="1" customFormat="1" ht="16.5" customHeight="1">
      <c r="B178" s="135"/>
      <c r="C178" s="136" t="s">
        <v>322</v>
      </c>
      <c r="D178" s="136" t="s">
        <v>197</v>
      </c>
      <c r="E178" s="137" t="s">
        <v>2839</v>
      </c>
      <c r="F178" s="138" t="s">
        <v>2840</v>
      </c>
      <c r="G178" s="139" t="s">
        <v>336</v>
      </c>
      <c r="H178" s="140">
        <v>2000</v>
      </c>
      <c r="I178" s="141"/>
      <c r="J178" s="141"/>
      <c r="K178" s="142"/>
      <c r="L178" s="25"/>
      <c r="M178" s="163" t="s">
        <v>1</v>
      </c>
      <c r="N178" s="164" t="s">
        <v>35</v>
      </c>
      <c r="O178" s="161">
        <v>0</v>
      </c>
      <c r="P178" s="161">
        <f>O178*H178</f>
        <v>0</v>
      </c>
      <c r="Q178" s="161">
        <v>0</v>
      </c>
      <c r="R178" s="161">
        <f>Q178*H178</f>
        <v>0</v>
      </c>
      <c r="S178" s="161">
        <v>0</v>
      </c>
      <c r="T178" s="162">
        <f>S178*H178</f>
        <v>0</v>
      </c>
      <c r="AR178" s="147" t="s">
        <v>201</v>
      </c>
      <c r="AT178" s="147" t="s">
        <v>197</v>
      </c>
      <c r="AU178" s="147" t="s">
        <v>82</v>
      </c>
      <c r="AY178" s="13" t="s">
        <v>195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3" t="s">
        <v>82</v>
      </c>
      <c r="BK178" s="148">
        <f>ROUND(I178*H178,2)</f>
        <v>0</v>
      </c>
      <c r="BL178" s="13" t="s">
        <v>201</v>
      </c>
      <c r="BM178" s="147" t="s">
        <v>425</v>
      </c>
    </row>
    <row r="179" spans="2:65" s="1" customFormat="1" ht="6.95" customHeight="1">
      <c r="B179" s="40"/>
      <c r="C179" s="41"/>
      <c r="D179" s="41"/>
      <c r="E179" s="41"/>
      <c r="F179" s="41"/>
      <c r="G179" s="41"/>
      <c r="H179" s="41"/>
      <c r="I179" s="41"/>
      <c r="J179" s="41"/>
      <c r="K179" s="41"/>
      <c r="L179" s="25"/>
    </row>
  </sheetData>
  <autoFilter ref="C119:K178" xr:uid="{00000000-0009-0000-0000-000013000000}"/>
  <mergeCells count="8">
    <mergeCell ref="E110:H110"/>
    <mergeCell ref="E112:H11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122"/>
  <sheetViews>
    <sheetView showGridLines="0" topLeftCell="A97" workbookViewId="0">
      <selection activeCell="W121" sqref="W12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 t="s">
        <v>5</v>
      </c>
      <c r="M2" s="187"/>
      <c r="N2" s="187"/>
      <c r="O2" s="187"/>
      <c r="P2" s="187"/>
      <c r="Q2" s="187"/>
      <c r="R2" s="187"/>
      <c r="S2" s="187"/>
      <c r="T2" s="187"/>
      <c r="U2" s="187"/>
      <c r="V2" s="187"/>
      <c r="AT2" s="13" t="s">
        <v>141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69</v>
      </c>
    </row>
    <row r="4" spans="2:46" ht="24.95" customHeight="1">
      <c r="B4" s="16"/>
      <c r="D4" s="17" t="s">
        <v>142</v>
      </c>
      <c r="L4" s="16"/>
      <c r="M4" s="89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7" t="str">
        <f>'Rekapitulácia stavby'!K6</f>
        <v>Športová hala OLYMPIA v Nitre</v>
      </c>
      <c r="F7" s="209"/>
      <c r="G7" s="209"/>
      <c r="H7" s="209"/>
      <c r="L7" s="16"/>
    </row>
    <row r="8" spans="2:46" s="1" customFormat="1" ht="12" customHeight="1">
      <c r="B8" s="25"/>
      <c r="D8" s="22" t="s">
        <v>143</v>
      </c>
      <c r="L8" s="25"/>
    </row>
    <row r="9" spans="2:46" s="1" customFormat="1" ht="16.5" customHeight="1">
      <c r="B9" s="25"/>
      <c r="E9" s="194" t="s">
        <v>2841</v>
      </c>
      <c r="F9" s="208"/>
      <c r="G9" s="208"/>
      <c r="H9" s="20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2857</v>
      </c>
      <c r="I12" s="22" t="s">
        <v>18</v>
      </c>
      <c r="J12" s="48" t="str">
        <f>'Rekapitulácia stavby'!AN8</f>
        <v>8. 7. 2025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20</v>
      </c>
      <c r="I14" s="22" t="s">
        <v>21</v>
      </c>
      <c r="J14" s="20" t="s">
        <v>1</v>
      </c>
      <c r="L14" s="25"/>
    </row>
    <row r="15" spans="2:46" s="1" customFormat="1" ht="18" customHeight="1">
      <c r="B15" s="25"/>
      <c r="E15" s="20" t="s">
        <v>2856</v>
      </c>
      <c r="I15" s="22" t="s">
        <v>22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23</v>
      </c>
      <c r="I17" s="22" t="s">
        <v>21</v>
      </c>
      <c r="J17" s="20"/>
      <c r="L17" s="25"/>
    </row>
    <row r="18" spans="2:12" s="1" customFormat="1" ht="18" customHeight="1">
      <c r="B18" s="25"/>
      <c r="E18" s="20"/>
      <c r="I18" s="22" t="s">
        <v>22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24</v>
      </c>
      <c r="I20" s="22" t="s">
        <v>21</v>
      </c>
      <c r="J20" s="20" t="s">
        <v>1</v>
      </c>
      <c r="L20" s="25"/>
    </row>
    <row r="21" spans="2:12" s="1" customFormat="1" ht="18" customHeight="1">
      <c r="B21" s="25"/>
      <c r="E21" s="20" t="s">
        <v>25</v>
      </c>
      <c r="I21" s="22" t="s">
        <v>22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27</v>
      </c>
      <c r="I23" s="22" t="s">
        <v>21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22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28</v>
      </c>
      <c r="L26" s="25"/>
    </row>
    <row r="27" spans="2:12" s="7" customFormat="1" ht="16.5" customHeight="1">
      <c r="B27" s="90"/>
      <c r="E27" s="199" t="s">
        <v>1</v>
      </c>
      <c r="F27" s="199"/>
      <c r="G27" s="199"/>
      <c r="H27" s="199"/>
      <c r="L27" s="90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91" t="s">
        <v>29</v>
      </c>
      <c r="J30" s="62">
        <f>ROUND(J117, 2)</f>
        <v>0</v>
      </c>
      <c r="L30" s="25"/>
    </row>
    <row r="31" spans="2:12" s="1" customFormat="1" ht="6.95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5" customHeight="1">
      <c r="B32" s="25"/>
      <c r="F32" s="28" t="s">
        <v>31</v>
      </c>
      <c r="I32" s="28" t="s">
        <v>30</v>
      </c>
      <c r="J32" s="28" t="s">
        <v>32</v>
      </c>
      <c r="L32" s="25"/>
    </row>
    <row r="33" spans="2:12" s="1" customFormat="1" ht="14.45" customHeight="1">
      <c r="B33" s="25"/>
      <c r="D33" s="51" t="s">
        <v>33</v>
      </c>
      <c r="E33" s="30" t="s">
        <v>34</v>
      </c>
      <c r="F33" s="92">
        <f>ROUND((SUM(BE117:BE121)),  2)</f>
        <v>0</v>
      </c>
      <c r="G33" s="93"/>
      <c r="H33" s="93"/>
      <c r="I33" s="94">
        <v>0.23</v>
      </c>
      <c r="J33" s="92">
        <f>ROUND(((SUM(BE117:BE121))*I33),  2)</f>
        <v>0</v>
      </c>
      <c r="L33" s="25"/>
    </row>
    <row r="34" spans="2:12" s="1" customFormat="1" ht="14.45" customHeight="1">
      <c r="B34" s="25"/>
      <c r="E34" s="30" t="s">
        <v>35</v>
      </c>
      <c r="F34" s="82">
        <f>ROUND((SUM(BF117:BF121)),  2)</f>
        <v>0</v>
      </c>
      <c r="I34" s="95">
        <v>0.23</v>
      </c>
      <c r="J34" s="82">
        <f>ROUND(((SUM(BF117:BF121))*I34),  2)</f>
        <v>0</v>
      </c>
      <c r="L34" s="25"/>
    </row>
    <row r="35" spans="2:12" s="1" customFormat="1" ht="14.45" hidden="1" customHeight="1">
      <c r="B35" s="25"/>
      <c r="E35" s="22" t="s">
        <v>36</v>
      </c>
      <c r="F35" s="82">
        <f>ROUND((SUM(BG117:BG121)),  2)</f>
        <v>0</v>
      </c>
      <c r="I35" s="95">
        <v>0.23</v>
      </c>
      <c r="J35" s="82">
        <f>0</f>
        <v>0</v>
      </c>
      <c r="L35" s="25"/>
    </row>
    <row r="36" spans="2:12" s="1" customFormat="1" ht="14.45" hidden="1" customHeight="1">
      <c r="B36" s="25"/>
      <c r="E36" s="22" t="s">
        <v>37</v>
      </c>
      <c r="F36" s="82">
        <f>ROUND((SUM(BH117:BH121)),  2)</f>
        <v>0</v>
      </c>
      <c r="I36" s="95">
        <v>0.23</v>
      </c>
      <c r="J36" s="82">
        <f>0</f>
        <v>0</v>
      </c>
      <c r="L36" s="25"/>
    </row>
    <row r="37" spans="2:12" s="1" customFormat="1" ht="14.45" hidden="1" customHeight="1">
      <c r="B37" s="25"/>
      <c r="E37" s="30" t="s">
        <v>38</v>
      </c>
      <c r="F37" s="92">
        <f>ROUND((SUM(BI117:BI121)),  2)</f>
        <v>0</v>
      </c>
      <c r="G37" s="93"/>
      <c r="H37" s="93"/>
      <c r="I37" s="94">
        <v>0</v>
      </c>
      <c r="J37" s="92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96"/>
      <c r="D39" s="97" t="s">
        <v>39</v>
      </c>
      <c r="E39" s="53"/>
      <c r="F39" s="53"/>
      <c r="G39" s="98" t="s">
        <v>40</v>
      </c>
      <c r="H39" s="99" t="s">
        <v>41</v>
      </c>
      <c r="I39" s="53"/>
      <c r="J39" s="100">
        <f>SUM(J30:J37)</f>
        <v>0</v>
      </c>
      <c r="K39" s="10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9" t="s">
        <v>44</v>
      </c>
      <c r="E61" s="27"/>
      <c r="F61" s="102" t="s">
        <v>45</v>
      </c>
      <c r="G61" s="39" t="s">
        <v>44</v>
      </c>
      <c r="H61" s="27"/>
      <c r="I61" s="27"/>
      <c r="J61" s="103" t="s">
        <v>45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7" t="s">
        <v>46</v>
      </c>
      <c r="E65" s="38"/>
      <c r="F65" s="38"/>
      <c r="G65" s="37" t="s">
        <v>47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9" t="s">
        <v>44</v>
      </c>
      <c r="E76" s="27"/>
      <c r="F76" s="102" t="s">
        <v>45</v>
      </c>
      <c r="G76" s="39" t="s">
        <v>44</v>
      </c>
      <c r="H76" s="27"/>
      <c r="I76" s="27"/>
      <c r="J76" s="103" t="s">
        <v>45</v>
      </c>
      <c r="K76" s="27"/>
      <c r="L76" s="25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5" customHeight="1">
      <c r="B82" s="25"/>
      <c r="C82" s="17" t="s">
        <v>147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7" t="str">
        <f>E7</f>
        <v>Športová hala OLYMPIA v Nitre</v>
      </c>
      <c r="F85" s="209"/>
      <c r="G85" s="209"/>
      <c r="H85" s="209"/>
      <c r="L85" s="25"/>
    </row>
    <row r="86" spans="2:47" s="1" customFormat="1" ht="12" customHeight="1">
      <c r="B86" s="25"/>
      <c r="C86" s="22" t="s">
        <v>143</v>
      </c>
      <c r="L86" s="25"/>
    </row>
    <row r="87" spans="2:47" s="1" customFormat="1" ht="16.5" customHeight="1">
      <c r="B87" s="25"/>
      <c r="E87" s="194" t="str">
        <f>E9</f>
        <v>SO11 - VRN</v>
      </c>
      <c r="F87" s="208"/>
      <c r="G87" s="208"/>
      <c r="H87" s="20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Nitra</v>
      </c>
      <c r="I89" s="22" t="s">
        <v>18</v>
      </c>
      <c r="J89" s="48" t="str">
        <f>IF(J12="","",J12)</f>
        <v>8. 7. 2025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20</v>
      </c>
      <c r="F91" s="20" t="str">
        <f>E15</f>
        <v>Športová hala OLYMPIA s.r.o.</v>
      </c>
      <c r="I91" s="22" t="s">
        <v>24</v>
      </c>
      <c r="J91" s="23" t="str">
        <f>E21</f>
        <v>Ing. Stanislav Karas</v>
      </c>
      <c r="L91" s="25"/>
    </row>
    <row r="92" spans="2:47" s="1" customFormat="1" ht="15.2" customHeight="1">
      <c r="B92" s="25"/>
      <c r="C92" s="22" t="s">
        <v>23</v>
      </c>
      <c r="F92" s="20" t="str">
        <f>IF(E18="","",E18)</f>
        <v/>
      </c>
      <c r="I92" s="22" t="s">
        <v>27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4" t="s">
        <v>148</v>
      </c>
      <c r="D94" s="96"/>
      <c r="E94" s="96"/>
      <c r="F94" s="96"/>
      <c r="G94" s="96"/>
      <c r="H94" s="96"/>
      <c r="I94" s="96"/>
      <c r="J94" s="105" t="s">
        <v>149</v>
      </c>
      <c r="K94" s="9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106" t="s">
        <v>150</v>
      </c>
      <c r="J96" s="62">
        <f>J117</f>
        <v>0</v>
      </c>
      <c r="L96" s="25"/>
      <c r="AU96" s="13" t="s">
        <v>151</v>
      </c>
    </row>
    <row r="97" spans="2:12" s="8" customFormat="1" ht="24.95" customHeight="1">
      <c r="B97" s="107"/>
      <c r="D97" s="108" t="s">
        <v>2842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2:12" s="1" customFormat="1" ht="21.75" customHeight="1">
      <c r="B98" s="25"/>
      <c r="L98" s="25"/>
    </row>
    <row r="99" spans="2:12" s="1" customFormat="1" ht="6.95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25"/>
    </row>
    <row r="103" spans="2:12" s="1" customFormat="1" ht="6.95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5"/>
    </row>
    <row r="104" spans="2:12" s="1" customFormat="1" ht="24.95" customHeight="1">
      <c r="B104" s="25"/>
      <c r="C104" s="17" t="s">
        <v>181</v>
      </c>
      <c r="L104" s="25"/>
    </row>
    <row r="105" spans="2:12" s="1" customFormat="1" ht="6.95" customHeight="1">
      <c r="B105" s="25"/>
      <c r="L105" s="25"/>
    </row>
    <row r="106" spans="2:12" s="1" customFormat="1" ht="12" customHeight="1">
      <c r="B106" s="25"/>
      <c r="C106" s="22" t="s">
        <v>13</v>
      </c>
      <c r="L106" s="25"/>
    </row>
    <row r="107" spans="2:12" s="1" customFormat="1" ht="16.5" customHeight="1">
      <c r="B107" s="25"/>
      <c r="E107" s="207" t="str">
        <f>E7</f>
        <v>Športová hala OLYMPIA v Nitre</v>
      </c>
      <c r="F107" s="209"/>
      <c r="G107" s="209"/>
      <c r="H107" s="209"/>
      <c r="L107" s="25"/>
    </row>
    <row r="108" spans="2:12" s="1" customFormat="1" ht="12" customHeight="1">
      <c r="B108" s="25"/>
      <c r="C108" s="22" t="s">
        <v>143</v>
      </c>
      <c r="L108" s="25"/>
    </row>
    <row r="109" spans="2:12" s="1" customFormat="1" ht="16.5" customHeight="1">
      <c r="B109" s="25"/>
      <c r="E109" s="194" t="str">
        <f>E9</f>
        <v>SO11 - VRN</v>
      </c>
      <c r="F109" s="208"/>
      <c r="G109" s="208"/>
      <c r="H109" s="208"/>
      <c r="L109" s="25"/>
    </row>
    <row r="110" spans="2:12" s="1" customFormat="1" ht="6.95" customHeight="1">
      <c r="B110" s="25"/>
      <c r="L110" s="25"/>
    </row>
    <row r="111" spans="2:12" s="1" customFormat="1" ht="12" customHeight="1">
      <c r="B111" s="25"/>
      <c r="C111" s="22" t="s">
        <v>17</v>
      </c>
      <c r="F111" s="20" t="str">
        <f>F12</f>
        <v>Nitra</v>
      </c>
      <c r="I111" s="22" t="s">
        <v>18</v>
      </c>
      <c r="J111" s="48" t="str">
        <f>IF(J12="","",J12)</f>
        <v>8. 7. 2025</v>
      </c>
      <c r="L111" s="25"/>
    </row>
    <row r="112" spans="2:12" s="1" customFormat="1" ht="6.95" customHeight="1">
      <c r="B112" s="25"/>
      <c r="L112" s="25"/>
    </row>
    <row r="113" spans="2:65" s="1" customFormat="1" ht="15.2" customHeight="1">
      <c r="B113" s="25"/>
      <c r="C113" s="22" t="s">
        <v>20</v>
      </c>
      <c r="F113" s="20" t="str">
        <f>E15</f>
        <v>Športová hala OLYMPIA s.r.o.</v>
      </c>
      <c r="I113" s="22" t="s">
        <v>24</v>
      </c>
      <c r="J113" s="23" t="str">
        <f>E21</f>
        <v>Ing. Stanislav Karas</v>
      </c>
      <c r="L113" s="25"/>
    </row>
    <row r="114" spans="2:65" s="1" customFormat="1" ht="15.2" customHeight="1">
      <c r="B114" s="25"/>
      <c r="C114" s="22" t="s">
        <v>23</v>
      </c>
      <c r="F114" s="20" t="str">
        <f>IF(E18="","",E18)</f>
        <v/>
      </c>
      <c r="I114" s="22" t="s">
        <v>27</v>
      </c>
      <c r="J114" s="23">
        <f>E24</f>
        <v>0</v>
      </c>
      <c r="L114" s="25"/>
    </row>
    <row r="115" spans="2:65" s="1" customFormat="1" ht="10.35" customHeight="1">
      <c r="B115" s="25"/>
      <c r="L115" s="25"/>
    </row>
    <row r="116" spans="2:65" s="10" customFormat="1" ht="29.25" customHeight="1">
      <c r="B116" s="115"/>
      <c r="C116" s="116" t="s">
        <v>182</v>
      </c>
      <c r="D116" s="117" t="s">
        <v>54</v>
      </c>
      <c r="E116" s="117" t="s">
        <v>50</v>
      </c>
      <c r="F116" s="117" t="s">
        <v>51</v>
      </c>
      <c r="G116" s="117" t="s">
        <v>183</v>
      </c>
      <c r="H116" s="117" t="s">
        <v>184</v>
      </c>
      <c r="I116" s="117" t="s">
        <v>185</v>
      </c>
      <c r="J116" s="118" t="s">
        <v>149</v>
      </c>
      <c r="K116" s="119" t="s">
        <v>186</v>
      </c>
      <c r="L116" s="115"/>
      <c r="M116" s="55" t="s">
        <v>1</v>
      </c>
      <c r="N116" s="56" t="s">
        <v>33</v>
      </c>
      <c r="O116" s="56" t="s">
        <v>187</v>
      </c>
      <c r="P116" s="56" t="s">
        <v>188</v>
      </c>
      <c r="Q116" s="56" t="s">
        <v>189</v>
      </c>
      <c r="R116" s="56" t="s">
        <v>190</v>
      </c>
      <c r="S116" s="56" t="s">
        <v>191</v>
      </c>
      <c r="T116" s="57" t="s">
        <v>192</v>
      </c>
    </row>
    <row r="117" spans="2:65" s="1" customFormat="1" ht="22.9" customHeight="1">
      <c r="B117" s="25"/>
      <c r="C117" s="60" t="s">
        <v>150</v>
      </c>
      <c r="J117" s="120">
        <f>BK117</f>
        <v>0</v>
      </c>
      <c r="L117" s="25"/>
      <c r="M117" s="58"/>
      <c r="N117" s="49"/>
      <c r="O117" s="49"/>
      <c r="P117" s="121">
        <f>P118</f>
        <v>0</v>
      </c>
      <c r="Q117" s="49"/>
      <c r="R117" s="121">
        <f>R118</f>
        <v>0</v>
      </c>
      <c r="S117" s="49"/>
      <c r="T117" s="122">
        <f>T118</f>
        <v>0</v>
      </c>
      <c r="AT117" s="13" t="s">
        <v>68</v>
      </c>
      <c r="AU117" s="13" t="s">
        <v>151</v>
      </c>
      <c r="BK117" s="123">
        <f>BK118</f>
        <v>0</v>
      </c>
    </row>
    <row r="118" spans="2:65" s="11" customFormat="1" ht="25.9" customHeight="1">
      <c r="B118" s="124"/>
      <c r="D118" s="125" t="s">
        <v>68</v>
      </c>
      <c r="E118" s="126" t="s">
        <v>140</v>
      </c>
      <c r="F118" s="126" t="s">
        <v>2843</v>
      </c>
      <c r="J118" s="127">
        <f>BK118</f>
        <v>0</v>
      </c>
      <c r="L118" s="124"/>
      <c r="M118" s="128"/>
      <c r="P118" s="129">
        <f>SUM(P119:P121)</f>
        <v>0</v>
      </c>
      <c r="R118" s="129">
        <f>SUM(R119:R121)</f>
        <v>0</v>
      </c>
      <c r="T118" s="130">
        <f>SUM(T119:T121)</f>
        <v>0</v>
      </c>
      <c r="AR118" s="125" t="s">
        <v>211</v>
      </c>
      <c r="AT118" s="131" t="s">
        <v>68</v>
      </c>
      <c r="AU118" s="131" t="s">
        <v>69</v>
      </c>
      <c r="AY118" s="125" t="s">
        <v>195</v>
      </c>
      <c r="BK118" s="132">
        <f>SUM(BK119:BK121)</f>
        <v>0</v>
      </c>
    </row>
    <row r="119" spans="2:65" s="1" customFormat="1" ht="16.5" customHeight="1">
      <c r="B119" s="135"/>
      <c r="C119" s="136" t="s">
        <v>76</v>
      </c>
      <c r="D119" s="136" t="s">
        <v>197</v>
      </c>
      <c r="E119" s="137" t="s">
        <v>2844</v>
      </c>
      <c r="F119" s="138" t="s">
        <v>2845</v>
      </c>
      <c r="G119" s="139" t="s">
        <v>2846</v>
      </c>
      <c r="H119" s="140">
        <v>2400</v>
      </c>
      <c r="I119" s="141"/>
      <c r="J119" s="141"/>
      <c r="K119" s="142"/>
      <c r="L119" s="25"/>
      <c r="M119" s="143" t="s">
        <v>1</v>
      </c>
      <c r="N119" s="144" t="s">
        <v>35</v>
      </c>
      <c r="O119" s="145">
        <v>0</v>
      </c>
      <c r="P119" s="145">
        <f>O119*H119</f>
        <v>0</v>
      </c>
      <c r="Q119" s="145">
        <v>0</v>
      </c>
      <c r="R119" s="145">
        <f>Q119*H119</f>
        <v>0</v>
      </c>
      <c r="S119" s="145">
        <v>0</v>
      </c>
      <c r="T119" s="146">
        <f>S119*H119</f>
        <v>0</v>
      </c>
      <c r="AR119" s="147" t="s">
        <v>2847</v>
      </c>
      <c r="AT119" s="147" t="s">
        <v>197</v>
      </c>
      <c r="AU119" s="147" t="s">
        <v>76</v>
      </c>
      <c r="AY119" s="13" t="s">
        <v>195</v>
      </c>
      <c r="BE119" s="148">
        <f>IF(N119="základná",J119,0)</f>
        <v>0</v>
      </c>
      <c r="BF119" s="148">
        <f>IF(N119="znížená",J119,0)</f>
        <v>0</v>
      </c>
      <c r="BG119" s="148">
        <f>IF(N119="zákl. prenesená",J119,0)</f>
        <v>0</v>
      </c>
      <c r="BH119" s="148">
        <f>IF(N119="zníž. prenesená",J119,0)</f>
        <v>0</v>
      </c>
      <c r="BI119" s="148">
        <f>IF(N119="nulová",J119,0)</f>
        <v>0</v>
      </c>
      <c r="BJ119" s="13" t="s">
        <v>82</v>
      </c>
      <c r="BK119" s="148">
        <f>ROUND(I119*H119,2)</f>
        <v>0</v>
      </c>
      <c r="BL119" s="13" t="s">
        <v>2847</v>
      </c>
      <c r="BM119" s="147" t="s">
        <v>2848</v>
      </c>
    </row>
    <row r="120" spans="2:65" s="1" customFormat="1" ht="24.2" customHeight="1">
      <c r="B120" s="135"/>
      <c r="C120" s="136" t="s">
        <v>82</v>
      </c>
      <c r="D120" s="136" t="s">
        <v>197</v>
      </c>
      <c r="E120" s="137" t="s">
        <v>2849</v>
      </c>
      <c r="F120" s="138" t="s">
        <v>2850</v>
      </c>
      <c r="G120" s="139" t="s">
        <v>2851</v>
      </c>
      <c r="H120" s="140">
        <v>12</v>
      </c>
      <c r="I120" s="141"/>
      <c r="J120" s="141"/>
      <c r="K120" s="142"/>
      <c r="L120" s="25"/>
      <c r="M120" s="143" t="s">
        <v>1</v>
      </c>
      <c r="N120" s="144" t="s">
        <v>35</v>
      </c>
      <c r="O120" s="145">
        <v>0</v>
      </c>
      <c r="P120" s="145">
        <f>O120*H120</f>
        <v>0</v>
      </c>
      <c r="Q120" s="145">
        <v>0</v>
      </c>
      <c r="R120" s="145">
        <f>Q120*H120</f>
        <v>0</v>
      </c>
      <c r="S120" s="145">
        <v>0</v>
      </c>
      <c r="T120" s="146">
        <f>S120*H120</f>
        <v>0</v>
      </c>
      <c r="AR120" s="147" t="s">
        <v>2847</v>
      </c>
      <c r="AT120" s="147" t="s">
        <v>197</v>
      </c>
      <c r="AU120" s="147" t="s">
        <v>76</v>
      </c>
      <c r="AY120" s="13" t="s">
        <v>195</v>
      </c>
      <c r="BE120" s="148">
        <f>IF(N120="základná",J120,0)</f>
        <v>0</v>
      </c>
      <c r="BF120" s="148">
        <f>IF(N120="znížená",J120,0)</f>
        <v>0</v>
      </c>
      <c r="BG120" s="148">
        <f>IF(N120="zákl. prenesená",J120,0)</f>
        <v>0</v>
      </c>
      <c r="BH120" s="148">
        <f>IF(N120="zníž. prenesená",J120,0)</f>
        <v>0</v>
      </c>
      <c r="BI120" s="148">
        <f>IF(N120="nulová",J120,0)</f>
        <v>0</v>
      </c>
      <c r="BJ120" s="13" t="s">
        <v>82</v>
      </c>
      <c r="BK120" s="148">
        <f>ROUND(I120*H120,2)</f>
        <v>0</v>
      </c>
      <c r="BL120" s="13" t="s">
        <v>2847</v>
      </c>
      <c r="BM120" s="147" t="s">
        <v>2852</v>
      </c>
    </row>
    <row r="121" spans="2:65" s="1" customFormat="1" ht="16.5" customHeight="1">
      <c r="B121" s="135"/>
      <c r="C121" s="136" t="s">
        <v>88</v>
      </c>
      <c r="D121" s="136" t="s">
        <v>197</v>
      </c>
      <c r="E121" s="137" t="s">
        <v>2853</v>
      </c>
      <c r="F121" s="138" t="s">
        <v>2854</v>
      </c>
      <c r="G121" s="139" t="s">
        <v>2851</v>
      </c>
      <c r="H121" s="140">
        <v>12</v>
      </c>
      <c r="I121" s="141"/>
      <c r="J121" s="141"/>
      <c r="K121" s="142"/>
      <c r="L121" s="25"/>
      <c r="M121" s="163" t="s">
        <v>1</v>
      </c>
      <c r="N121" s="164" t="s">
        <v>35</v>
      </c>
      <c r="O121" s="161">
        <v>0</v>
      </c>
      <c r="P121" s="161">
        <f>O121*H121</f>
        <v>0</v>
      </c>
      <c r="Q121" s="161">
        <v>0</v>
      </c>
      <c r="R121" s="161">
        <f>Q121*H121</f>
        <v>0</v>
      </c>
      <c r="S121" s="161">
        <v>0</v>
      </c>
      <c r="T121" s="162">
        <f>S121*H121</f>
        <v>0</v>
      </c>
      <c r="AR121" s="147" t="s">
        <v>2847</v>
      </c>
      <c r="AT121" s="147" t="s">
        <v>197</v>
      </c>
      <c r="AU121" s="147" t="s">
        <v>76</v>
      </c>
      <c r="AY121" s="13" t="s">
        <v>195</v>
      </c>
      <c r="BE121" s="148">
        <f>IF(N121="základná",J121,0)</f>
        <v>0</v>
      </c>
      <c r="BF121" s="148">
        <f>IF(N121="znížená",J121,0)</f>
        <v>0</v>
      </c>
      <c r="BG121" s="148">
        <f>IF(N121="zákl. prenesená",J121,0)</f>
        <v>0</v>
      </c>
      <c r="BH121" s="148">
        <f>IF(N121="zníž. prenesená",J121,0)</f>
        <v>0</v>
      </c>
      <c r="BI121" s="148">
        <f>IF(N121="nulová",J121,0)</f>
        <v>0</v>
      </c>
      <c r="BJ121" s="13" t="s">
        <v>82</v>
      </c>
      <c r="BK121" s="148">
        <f>ROUND(I121*H121,2)</f>
        <v>0</v>
      </c>
      <c r="BL121" s="13" t="s">
        <v>2847</v>
      </c>
      <c r="BM121" s="147" t="s">
        <v>2855</v>
      </c>
    </row>
    <row r="122" spans="2:65" s="1" customFormat="1" ht="6.95" customHeight="1"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25"/>
    </row>
  </sheetData>
  <autoFilter ref="C116:K121" xr:uid="{00000000-0009-0000-0000-000014000000}"/>
  <mergeCells count="8">
    <mergeCell ref="E107:H107"/>
    <mergeCell ref="E109:H109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21</vt:i4>
      </vt:variant>
      <vt:variant>
        <vt:lpstr>Pomenované rozsahy</vt:lpstr>
      </vt:variant>
      <vt:variant>
        <vt:i4>42</vt:i4>
      </vt:variant>
    </vt:vector>
  </HeadingPairs>
  <TitlesOfParts>
    <vt:vector size="63" baseType="lpstr">
      <vt:lpstr>Rekapitulácia stavby</vt:lpstr>
      <vt:lpstr>ARCH - Architektúra - sta...</vt:lpstr>
      <vt:lpstr>EL1 - Elektroinštalácia</vt:lpstr>
      <vt:lpstr>EL2 - Bleskozvod + Uzemnenie</vt:lpstr>
      <vt:lpstr>EL3 - Svietidlá</vt:lpstr>
      <vt:lpstr>EL4 - Vedenie </vt:lpstr>
      <vt:lpstr>EPS - EPS</vt:lpstr>
      <vt:lpstr>HSP - HSP</vt:lpstr>
      <vt:lpstr>ZOT - ZOTa SH</vt:lpstr>
      <vt:lpstr>ZT - Zdravotechnika</vt:lpstr>
      <vt:lpstr>Plyn - Plynoinštalácia</vt:lpstr>
      <vt:lpstr>ÚK - Ústredné vykurovanie</vt:lpstr>
      <vt:lpstr>VZT1 - Vzduchotechnika - ...</vt:lpstr>
      <vt:lpstr>SO02 - Prípojka plynu</vt:lpstr>
      <vt:lpstr>SO03 - Elektrická prípojka</vt:lpstr>
      <vt:lpstr>SO04 - Prípojka vody</vt:lpstr>
      <vt:lpstr>SO05 - Prípojka splaškove...</vt:lpstr>
      <vt:lpstr>SO06 - Prípojka dažďovej ...</vt:lpstr>
      <vt:lpstr>SO07 - Komunikácie a spev...</vt:lpstr>
      <vt:lpstr>SO08 - Sadové úpravy</vt:lpstr>
      <vt:lpstr>SO11 - VRN</vt:lpstr>
      <vt:lpstr>'ARCH - Architektúra - sta...'!Názvy_tlače</vt:lpstr>
      <vt:lpstr>'EL1 - Elektroinštalácia'!Názvy_tlače</vt:lpstr>
      <vt:lpstr>'EL2 - Bleskozvod + Uzemnenie'!Názvy_tlače</vt:lpstr>
      <vt:lpstr>'EL3 - Svietidlá'!Názvy_tlače</vt:lpstr>
      <vt:lpstr>'EL4 - Vedenie '!Názvy_tlače</vt:lpstr>
      <vt:lpstr>'EPS - EPS'!Názvy_tlače</vt:lpstr>
      <vt:lpstr>'HSP - HSP'!Názvy_tlače</vt:lpstr>
      <vt:lpstr>'Plyn - Plynoinštalácia'!Názvy_tlače</vt:lpstr>
      <vt:lpstr>'Rekapitulácia stavby'!Názvy_tlače</vt:lpstr>
      <vt:lpstr>'SO02 - Prípojka plynu'!Názvy_tlače</vt:lpstr>
      <vt:lpstr>'SO03 - Elektrická prípojka'!Názvy_tlače</vt:lpstr>
      <vt:lpstr>'SO04 - Prípojka vody'!Názvy_tlače</vt:lpstr>
      <vt:lpstr>'SO05 - Prípojka splaškove...'!Názvy_tlače</vt:lpstr>
      <vt:lpstr>'SO06 - Prípojka dažďovej ...'!Názvy_tlače</vt:lpstr>
      <vt:lpstr>'SO07 - Komunikácie a spev...'!Názvy_tlače</vt:lpstr>
      <vt:lpstr>'SO08 - Sadové úpravy'!Názvy_tlače</vt:lpstr>
      <vt:lpstr>'SO11 - VRN'!Názvy_tlače</vt:lpstr>
      <vt:lpstr>'ÚK - Ústredné vykurovanie'!Názvy_tlače</vt:lpstr>
      <vt:lpstr>'VZT1 - Vzduchotechnika - ...'!Názvy_tlače</vt:lpstr>
      <vt:lpstr>'ZOT - ZOTa SH'!Názvy_tlače</vt:lpstr>
      <vt:lpstr>'ZT - Zdravotechnika'!Názvy_tlače</vt:lpstr>
      <vt:lpstr>'ARCH - Architektúra - sta...'!Oblasť_tlače</vt:lpstr>
      <vt:lpstr>'EL1 - Elektroinštalácia'!Oblasť_tlače</vt:lpstr>
      <vt:lpstr>'EL2 - Bleskozvod + Uzemnenie'!Oblasť_tlače</vt:lpstr>
      <vt:lpstr>'EL3 - Svietidlá'!Oblasť_tlače</vt:lpstr>
      <vt:lpstr>'EL4 - Vedenie '!Oblasť_tlače</vt:lpstr>
      <vt:lpstr>'EPS - EPS'!Oblasť_tlače</vt:lpstr>
      <vt:lpstr>'HSP - HSP'!Oblasť_tlače</vt:lpstr>
      <vt:lpstr>'Plyn - Plynoinštalácia'!Oblasť_tlače</vt:lpstr>
      <vt:lpstr>'Rekapitulácia stavby'!Oblasť_tlače</vt:lpstr>
      <vt:lpstr>'SO02 - Prípojka plynu'!Oblasť_tlače</vt:lpstr>
      <vt:lpstr>'SO03 - Elektrická prípojka'!Oblasť_tlače</vt:lpstr>
      <vt:lpstr>'SO04 - Prípojka vody'!Oblasť_tlače</vt:lpstr>
      <vt:lpstr>'SO05 - Prípojka splaškove...'!Oblasť_tlače</vt:lpstr>
      <vt:lpstr>'SO06 - Prípojka dažďovej ...'!Oblasť_tlače</vt:lpstr>
      <vt:lpstr>'SO07 - Komunikácie a spev...'!Oblasť_tlače</vt:lpstr>
      <vt:lpstr>'SO08 - Sadové úpravy'!Oblasť_tlače</vt:lpstr>
      <vt:lpstr>'SO11 - VRN'!Oblasť_tlače</vt:lpstr>
      <vt:lpstr>'ÚK - Ústredné vykurovanie'!Oblasť_tlače</vt:lpstr>
      <vt:lpstr>'VZT1 - Vzduchotechnika - ...'!Oblasť_tlače</vt:lpstr>
      <vt:lpstr>'ZOT - ZOTa SH'!Oblasť_tlače</vt:lpstr>
      <vt:lpstr>'ZT - Zdravotechnika'!Oblasť_tlače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Priprava</dc:creator>
  <cp:lastModifiedBy>Katarína Boszorádová</cp:lastModifiedBy>
  <dcterms:created xsi:type="dcterms:W3CDTF">2025-07-10T13:41:19Z</dcterms:created>
  <dcterms:modified xsi:type="dcterms:W3CDTF">2025-09-01T06:46:10Z</dcterms:modified>
</cp:coreProperties>
</file>